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merpc.sharepoint.com/Shared Documents/Shared/Accounts and Finance/Accounts and Finance 25-26/"/>
    </mc:Choice>
  </mc:AlternateContent>
  <xr:revisionPtr revIDLastSave="37" documentId="8_{32D2D297-873A-4D59-8F82-E31A2F5234BB}" xr6:coauthVersionLast="47" xr6:coauthVersionMax="47" xr10:uidLastSave="{DEFE0519-588E-4CD6-AC0D-9C3E24B8ACA7}"/>
  <bookViews>
    <workbookView xWindow="-120" yWindow="-120" windowWidth="29040" windowHeight="15720" xr2:uid="{BEADF3AA-D6BE-401E-B713-95D576A9325C}"/>
  </bookViews>
  <sheets>
    <sheet name="Outgoings" sheetId="1" r:id="rId1"/>
    <sheet name="Income" sheetId="2" state="hidden" r:id="rId2"/>
    <sheet name="Edge Budget Heads Ext YTD 2324" sheetId="5" r:id="rId3"/>
    <sheet name="Sheet1" sheetId="7" r:id="rId4"/>
    <sheet name="Salaries" sheetId="6" state="hidden" r:id="rId5"/>
    <sheet name="Outgoings sense" sheetId="4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1" i="1"/>
  <c r="L49" i="1"/>
  <c r="L43" i="1"/>
  <c r="L39" i="1"/>
  <c r="L35" i="1"/>
  <c r="L30" i="1"/>
  <c r="L27" i="1"/>
  <c r="L18" i="1"/>
  <c r="L15" i="1"/>
  <c r="H65" i="1"/>
  <c r="G84" i="1" s="1"/>
  <c r="B112" i="1"/>
  <c r="B113" i="1" s="1"/>
  <c r="B114" i="1" s="1"/>
  <c r="B111" i="1"/>
  <c r="D3" i="7"/>
  <c r="C3" i="7"/>
  <c r="C2" i="7"/>
  <c r="C1" i="7"/>
  <c r="C105" i="1"/>
  <c r="C104" i="1"/>
  <c r="C101" i="1"/>
  <c r="E53" i="1" l="1"/>
  <c r="C53" i="1"/>
  <c r="C70" i="1"/>
  <c r="B101" i="1"/>
  <c r="S71" i="6"/>
  <c r="S70" i="6"/>
  <c r="S69" i="6"/>
  <c r="S67" i="6"/>
  <c r="S65" i="6"/>
  <c r="S64" i="6"/>
  <c r="S66" i="6" s="1"/>
  <c r="S68" i="6" s="1"/>
  <c r="I69" i="6"/>
  <c r="J69" i="6"/>
  <c r="K69" i="6"/>
  <c r="L69" i="6"/>
  <c r="M69" i="6" s="1"/>
  <c r="N69" i="6" s="1"/>
  <c r="O69" i="6" s="1"/>
  <c r="P69" i="6" s="1"/>
  <c r="Q69" i="6" s="1"/>
  <c r="R69" i="6" s="1"/>
  <c r="H69" i="6"/>
  <c r="H68" i="6"/>
  <c r="I68" i="6"/>
  <c r="J68" i="6"/>
  <c r="K68" i="6"/>
  <c r="L68" i="6"/>
  <c r="M68" i="6"/>
  <c r="N68" i="6"/>
  <c r="O68" i="6"/>
  <c r="P68" i="6"/>
  <c r="Q68" i="6"/>
  <c r="R68" i="6"/>
  <c r="G68" i="6"/>
  <c r="H66" i="6"/>
  <c r="I66" i="6"/>
  <c r="J66" i="6"/>
  <c r="K66" i="6"/>
  <c r="L66" i="6"/>
  <c r="M66" i="6"/>
  <c r="N66" i="6"/>
  <c r="O66" i="6"/>
  <c r="P66" i="6"/>
  <c r="Q66" i="6"/>
  <c r="R66" i="6"/>
  <c r="G66" i="6"/>
  <c r="H64" i="6"/>
  <c r="I64" i="6"/>
  <c r="J64" i="6"/>
  <c r="K64" i="6"/>
  <c r="L64" i="6"/>
  <c r="M64" i="6"/>
  <c r="N64" i="6"/>
  <c r="O64" i="6"/>
  <c r="P64" i="6"/>
  <c r="Q64" i="6"/>
  <c r="R64" i="6"/>
  <c r="H67" i="6"/>
  <c r="I67" i="6"/>
  <c r="J67" i="6"/>
  <c r="K67" i="6"/>
  <c r="L67" i="6"/>
  <c r="M67" i="6"/>
  <c r="N67" i="6"/>
  <c r="O67" i="6"/>
  <c r="P67" i="6"/>
  <c r="Q67" i="6"/>
  <c r="R67" i="6"/>
  <c r="G64" i="6"/>
  <c r="G67" i="6"/>
  <c r="G69" i="6" l="1"/>
  <c r="F81" i="1"/>
  <c r="P438" i="5"/>
  <c r="P3" i="6"/>
  <c r="R4" i="6"/>
  <c r="Q4" i="6"/>
  <c r="S4" i="6" s="1"/>
  <c r="P4" i="6"/>
  <c r="R3" i="6"/>
  <c r="Q3" i="6"/>
  <c r="L6" i="6"/>
  <c r="L4" i="6"/>
  <c r="L3" i="6"/>
  <c r="L5" i="6" s="1"/>
  <c r="K6" i="6"/>
  <c r="K4" i="6"/>
  <c r="K3" i="6"/>
  <c r="K5" i="6" s="1"/>
  <c r="K7" i="6" s="1"/>
  <c r="J6" i="6"/>
  <c r="J4" i="6"/>
  <c r="J3" i="6"/>
  <c r="I6" i="6"/>
  <c r="I3" i="6"/>
  <c r="I4" i="6"/>
  <c r="I5" i="6" s="1"/>
  <c r="I7" i="6" s="1"/>
  <c r="H6" i="6"/>
  <c r="S6" i="6" s="1"/>
  <c r="H4" i="6"/>
  <c r="H3" i="6"/>
  <c r="G4" i="6"/>
  <c r="G6" i="6"/>
  <c r="G3" i="6"/>
  <c r="M5" i="6"/>
  <c r="M7" i="6" s="1"/>
  <c r="N5" i="6"/>
  <c r="N7" i="6" s="1"/>
  <c r="O5" i="6"/>
  <c r="O7" i="6" s="1"/>
  <c r="P5" i="6"/>
  <c r="P7" i="6" s="1"/>
  <c r="H56" i="6"/>
  <c r="H51" i="6"/>
  <c r="G40" i="6"/>
  <c r="G39" i="6"/>
  <c r="S3" i="6" l="1"/>
  <c r="H5" i="6"/>
  <c r="H7" i="6" s="1"/>
  <c r="J5" i="6"/>
  <c r="J7" i="6" s="1"/>
  <c r="Q5" i="6"/>
  <c r="Q7" i="6" s="1"/>
  <c r="R5" i="6"/>
  <c r="R7" i="6" s="1"/>
  <c r="G5" i="6"/>
  <c r="G7" i="6" s="1"/>
  <c r="G8" i="6" s="1"/>
  <c r="H8" i="6" s="1"/>
  <c r="I8" i="6" s="1"/>
  <c r="J8" i="6" s="1"/>
  <c r="K8" i="6" s="1"/>
  <c r="L7" i="6"/>
  <c r="H41" i="6"/>
  <c r="H52" i="6" s="1"/>
  <c r="P218" i="5"/>
  <c r="P351" i="5"/>
  <c r="P328" i="5"/>
  <c r="P315" i="5"/>
  <c r="S7" i="6" l="1"/>
  <c r="L8" i="6"/>
  <c r="M8" i="6" s="1"/>
  <c r="N8" i="6" s="1"/>
  <c r="O8" i="6" s="1"/>
  <c r="P8" i="6" s="1"/>
  <c r="Q8" i="6" s="1"/>
  <c r="R8" i="6" s="1"/>
  <c r="S8" i="6" s="1"/>
  <c r="S5" i="6"/>
  <c r="P169" i="5"/>
  <c r="P138" i="5"/>
  <c r="P135" i="5"/>
  <c r="I114" i="5"/>
  <c r="I461" i="5"/>
  <c r="P97" i="5"/>
  <c r="I390" i="5"/>
  <c r="I350" i="5"/>
  <c r="I304" i="5"/>
  <c r="I295" i="5"/>
  <c r="I276" i="5"/>
  <c r="I279" i="5" s="1"/>
  <c r="I270" i="5"/>
  <c r="I254" i="5"/>
  <c r="I244" i="5"/>
  <c r="I239" i="5"/>
  <c r="I226" i="5"/>
  <c r="I212" i="5"/>
  <c r="I204" i="5"/>
  <c r="I200" i="5"/>
  <c r="I193" i="5"/>
  <c r="I189" i="5"/>
  <c r="I185" i="5"/>
  <c r="I180" i="5"/>
  <c r="I174" i="5"/>
  <c r="I162" i="5"/>
  <c r="I155" i="5"/>
  <c r="I145" i="5"/>
  <c r="I118" i="5"/>
  <c r="I341" i="5"/>
  <c r="I338" i="5"/>
  <c r="I435" i="5"/>
  <c r="H424" i="5"/>
  <c r="I456" i="5"/>
  <c r="I376" i="5"/>
  <c r="I382" i="5" s="1"/>
  <c r="I124" i="5"/>
  <c r="I316" i="5"/>
  <c r="I440" i="5"/>
  <c r="H423" i="5"/>
  <c r="I355" i="5" l="1"/>
  <c r="I339" i="5"/>
  <c r="I190" i="5"/>
  <c r="I392" i="5"/>
  <c r="I271" i="5"/>
  <c r="I296" i="5"/>
  <c r="I175" i="5"/>
  <c r="D81" i="1"/>
  <c r="I425" i="5"/>
  <c r="C81" i="1"/>
  <c r="E78" i="4"/>
  <c r="D78" i="4"/>
  <c r="E75" i="4"/>
  <c r="G64" i="4"/>
  <c r="E64" i="4"/>
  <c r="D64" i="4"/>
  <c r="F63" i="4"/>
  <c r="F62" i="4"/>
  <c r="F61" i="4"/>
  <c r="F60" i="4"/>
  <c r="F59" i="4"/>
  <c r="F58" i="4"/>
  <c r="F56" i="4"/>
  <c r="F55" i="4"/>
  <c r="D54" i="4"/>
  <c r="F54" i="4" s="1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D25" i="4"/>
  <c r="F25" i="4" s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E81" i="1"/>
  <c r="I436" i="5" l="1"/>
  <c r="C65" i="1"/>
  <c r="C84" i="1" s="1"/>
  <c r="F64" i="4"/>
  <c r="C11" i="2"/>
  <c r="D11" i="2"/>
  <c r="D8" i="2"/>
  <c r="F65" i="1" l="1"/>
  <c r="E84" i="1" s="1"/>
  <c r="F84" i="1" s="1"/>
  <c r="G65" i="1"/>
  <c r="E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- Walmer Parish Council</author>
  </authors>
  <commentList>
    <comment ref="F11" authorId="0" shapeId="0" xr:uid="{8D49010E-D471-4FC4-B4DE-1A0781A1DDE3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Provision allowed for revamp of website to support John</t>
        </r>
      </text>
    </comment>
    <comment ref="F13" authorId="0" shapeId="0" xr:uid="{B7C30208-3EDC-418A-9505-7BA9DB0FD239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Meetings now at No 8</t>
        </r>
      </text>
    </comment>
    <comment ref="F18" authorId="0" shapeId="0" xr:uid="{F2B80E1E-4577-4786-A333-284DB5DA4FDF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Provision for further refunds
</t>
        </r>
      </text>
    </comment>
    <comment ref="H60" authorId="0" shapeId="0" xr:uid="{60F0B6D2-E249-4F91-B734-B2DF6042B9F0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2 stations to be purchased by WTC. Ongoing maintenance by DDC</t>
        </r>
      </text>
    </comment>
    <comment ref="H63" authorId="0" shapeId="0" xr:uid="{3E3BF2BC-A8F7-429F-A3AB-C2AD08B6DE0B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Tree Planting &amp; clearance of area</t>
        </r>
      </text>
    </comment>
    <comment ref="E70" authorId="0" shapeId="0" xr:uid="{F26E6112-4B4E-479E-B9A6-A3A66C294F07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Qtrs 3 and 4 interest still to come Qtr 2 £1.3k</t>
        </r>
      </text>
    </comment>
    <comment ref="E76" authorId="0" shapeId="0" xr:uid="{D4A87C51-D3A7-430E-B6CF-BC0F33142D85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Based on 23-24 rent schedule @ 31/10/23 +
 SWCAA payments</t>
        </r>
      </text>
    </comment>
    <comment ref="E77" authorId="0" shapeId="0" xr:uid="{052723B9-6F3A-48E7-88AB-920EBF1286C6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Invoiced Oct 23</t>
        </r>
      </text>
    </comment>
    <comment ref="E80" authorId="0" shapeId="0" xr:uid="{6D88076D-E51A-48F3-A61A-87E2A9082DF4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KCC grant for Carols applied for Oct 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- Walmer Parish Council</author>
  </authors>
  <commentList>
    <comment ref="G203" authorId="0" shapeId="0" xr:uid="{4A752A24-3ED3-45A9-A9BD-78F73446FE69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Needs to be journalled to 2150 Public Works Repayment. Not capital expenditure
</t>
        </r>
      </text>
    </comment>
    <comment ref="H210" authorId="0" shapeId="0" xr:uid="{335186C3-EE6E-41C0-9071-BA0F0B003672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Journal actioned inc VAT rather than exc VAT. Adjustment required.</t>
        </r>
      </text>
    </comment>
    <comment ref="H211" authorId="0" shapeId="0" xr:uid="{FE217B73-D35E-46AE-A2A8-A893A1C05D68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Journal actioned inc VAT rather than exc VAT. Adjustment required.
</t>
        </r>
      </text>
    </comment>
    <comment ref="H300" authorId="0" shapeId="0" xr:uid="{A4247DAC-101A-4E68-852E-B75C1449C77F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window cleaning - runnig cost of premises rather than maintenance</t>
        </r>
      </text>
    </comment>
    <comment ref="H302" authorId="0" shapeId="0" xr:uid="{811A3F5B-59F5-4F32-AC88-F7F2D2998699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window cleaning running cost of premises not maintenance</t>
        </r>
      </text>
    </comment>
    <comment ref="H303" authorId="0" shapeId="0" xr:uid="{00014F9B-1DB7-4FBC-9469-6D1ADB08C887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Photocopier costs usually assigned against office/admin costs. Not a premises maintenance or running cost. Move to 1000/6
</t>
        </r>
      </text>
    </comment>
    <comment ref="H322" authorId="0" shapeId="0" xr:uid="{CA8D666A-0ABA-44AD-8CFC-354DE59A248C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Photocopier costs usually assigned as office/admin costs rather than attributed to premises running costs Move to 1000/6</t>
        </r>
      </text>
    </comment>
    <comment ref="H388" authorId="0" shapeId="0" xr:uid="{A5BFE716-E673-4BCF-8A53-6911C617C760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Should be posted against Events CF 1700/2</t>
        </r>
      </text>
    </comment>
    <comment ref="H454" authorId="0" shapeId="0" xr:uid="{2C444206-957D-45AE-B5B4-CEEFC0426032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If councillors should it be "staff" training?
</t>
        </r>
      </text>
    </comment>
    <comment ref="H455" authorId="0" shapeId="0" xr:uid="{8BA66D28-6F71-4881-AE6A-BAA1E75B1EB6}">
      <text>
        <r>
          <rPr>
            <b/>
            <sz val="9"/>
            <color indexed="81"/>
            <rFont val="Tahoma"/>
            <family val="2"/>
          </rPr>
          <t>Admin - Walmer Parish Council:</t>
        </r>
        <r>
          <rPr>
            <sz val="9"/>
            <color indexed="81"/>
            <rFont val="Tahoma"/>
            <family val="2"/>
          </rPr>
          <t xml:space="preserve">
If councillors should it be "staff" training?</t>
        </r>
      </text>
    </comment>
  </commentList>
</comments>
</file>

<file path=xl/sharedStrings.xml><?xml version="1.0" encoding="utf-8"?>
<sst xmlns="http://schemas.openxmlformats.org/spreadsheetml/2006/main" count="1941" uniqueCount="967">
  <si>
    <t>22/23</t>
  </si>
  <si>
    <t>Heading</t>
  </si>
  <si>
    <t>Sub heading</t>
  </si>
  <si>
    <t>Total</t>
  </si>
  <si>
    <t>Expected for balance of year</t>
  </si>
  <si>
    <t>Budget</t>
  </si>
  <si>
    <t>Notes</t>
  </si>
  <si>
    <t>Made up of</t>
  </si>
  <si>
    <t xml:space="preserve">Administration </t>
  </si>
  <si>
    <t>General Office Costs</t>
  </si>
  <si>
    <t>Clerk expenses, mail re direct, Stationary + Hopkins defib</t>
  </si>
  <si>
    <t>Insurance</t>
  </si>
  <si>
    <t>Allowances</t>
  </si>
  <si>
    <t>Members + chairmans allowance</t>
  </si>
  <si>
    <t>Travel exp</t>
  </si>
  <si>
    <t>Office Equip</t>
  </si>
  <si>
    <t>Copier charges</t>
  </si>
  <si>
    <t>Civic Functions</t>
  </si>
  <si>
    <t>Web</t>
  </si>
  <si>
    <t>Website support (all new cllrs require e-mail addresses</t>
  </si>
  <si>
    <t>Telecoms</t>
  </si>
  <si>
    <t>Meeting Costs</t>
  </si>
  <si>
    <t>No8 will no longer be option to cost to increase</t>
  </si>
  <si>
    <t>Meeting rooms</t>
  </si>
  <si>
    <t>Subscriptions</t>
  </si>
  <si>
    <t>KALC+ Rural market towns</t>
  </si>
  <si>
    <t>Bank Charges</t>
  </si>
  <si>
    <t>Allotments</t>
  </si>
  <si>
    <t>Campbell Road</t>
  </si>
  <si>
    <t>Campbell road works</t>
  </si>
  <si>
    <t>Utilities</t>
  </si>
  <si>
    <t>Water</t>
  </si>
  <si>
    <t>Refunds</t>
  </si>
  <si>
    <t>Will be countered by new deposits</t>
  </si>
  <si>
    <t>Audit Fees</t>
  </si>
  <si>
    <t>Audit fees</t>
  </si>
  <si>
    <t>Climate emergency</t>
  </si>
  <si>
    <t>Beebombs</t>
  </si>
  <si>
    <t>Thermal Camera</t>
  </si>
  <si>
    <t>Re calibration</t>
  </si>
  <si>
    <t>Cycle Shelter</t>
  </si>
  <si>
    <t>Green bus shelters</t>
  </si>
  <si>
    <t>No amount passed over no real clue on prices as yet</t>
  </si>
  <si>
    <t>Canada road EV</t>
  </si>
  <si>
    <t>York and Albany</t>
  </si>
  <si>
    <t>Capital expenditure</t>
  </si>
  <si>
    <t>Work to No 62?</t>
  </si>
  <si>
    <t>Election expenses</t>
  </si>
  <si>
    <t>Election fees</t>
  </si>
  <si>
    <t>Events</t>
  </si>
  <si>
    <t>Childrens Festival</t>
  </si>
  <si>
    <t>Jubilee</t>
  </si>
  <si>
    <t>Budget agreed after precept by FC. Best of Kent in 23/24</t>
  </si>
  <si>
    <t>best of kent</t>
  </si>
  <si>
    <t>Brocante</t>
  </si>
  <si>
    <t>Christmas carols</t>
  </si>
  <si>
    <t>Sport Spectular</t>
  </si>
  <si>
    <t>Events general</t>
  </si>
  <si>
    <t>Grants and Donations</t>
  </si>
  <si>
    <t>General Grants</t>
  </si>
  <si>
    <t>Grants Awarded</t>
  </si>
  <si>
    <t>Green Grants</t>
  </si>
  <si>
    <t>reduced from £5k request</t>
  </si>
  <si>
    <t>Hawkshill</t>
  </si>
  <si>
    <t>Hawkshill Management plan</t>
  </si>
  <si>
    <t>Agreed at council additional money for tree inspection and required works</t>
  </si>
  <si>
    <t>Land Management</t>
  </si>
  <si>
    <t>Drill Field/access road/ lighting</t>
  </si>
  <si>
    <t>Will need to allow some money incase of repair work</t>
  </si>
  <si>
    <t>Routine maintiance</t>
  </si>
  <si>
    <t>Emergency works (trees, hedges ect)</t>
  </si>
  <si>
    <t>MUGA</t>
  </si>
  <si>
    <t>Locking an unlocking 2 years included for 22/23</t>
  </si>
  <si>
    <t>Locking muga</t>
  </si>
  <si>
    <t>Office Premises</t>
  </si>
  <si>
    <t>Maintainace No 8</t>
  </si>
  <si>
    <t>Running Costs No 8</t>
  </si>
  <si>
    <t>Maintainace No 62</t>
  </si>
  <si>
    <t>Running Costs No 62</t>
  </si>
  <si>
    <t>Heating, Electrictiry, Gas, Water</t>
  </si>
  <si>
    <t>PWLB</t>
  </si>
  <si>
    <t xml:space="preserve">Professional and Legal </t>
  </si>
  <si>
    <t>Legal fees - General</t>
  </si>
  <si>
    <t>HR</t>
  </si>
  <si>
    <t>IT</t>
  </si>
  <si>
    <t>Legal Fees No 8</t>
  </si>
  <si>
    <t>Legal Challenge</t>
  </si>
  <si>
    <t>Projects and Activities</t>
  </si>
  <si>
    <t>Walmer in Bloom</t>
  </si>
  <si>
    <t>inlcudes 2 years planting 22/23</t>
  </si>
  <si>
    <t>DDC Toilets</t>
  </si>
  <si>
    <t>2 years of toilet payments in 22/23 which is why this is so high</t>
  </si>
  <si>
    <t>Marke Wood, Granville Road</t>
  </si>
  <si>
    <t>Volunteer Warden</t>
  </si>
  <si>
    <t>New project</t>
  </si>
  <si>
    <t>Publicity and Promotion</t>
  </si>
  <si>
    <t>Newsletter fees (public Consult)</t>
  </si>
  <si>
    <t>Noticeboard refurbishement</t>
  </si>
  <si>
    <t>Staff Salaries</t>
  </si>
  <si>
    <t>Salaries and Pension</t>
  </si>
  <si>
    <t>see attached paper</t>
  </si>
  <si>
    <t>Training staff/cllrs</t>
  </si>
  <si>
    <t>Payroll processing</t>
  </si>
  <si>
    <t>Stony Path</t>
  </si>
  <si>
    <t>convert in to Allotment</t>
  </si>
  <si>
    <t>Match funding grant being requested</t>
  </si>
  <si>
    <t>Contingency</t>
  </si>
  <si>
    <t>Tree planting</t>
  </si>
  <si>
    <t>LY</t>
  </si>
  <si>
    <t>Projected income</t>
  </si>
  <si>
    <t>Comments</t>
  </si>
  <si>
    <t>Childrens</t>
  </si>
  <si>
    <t>Best of Kent</t>
  </si>
  <si>
    <t>Sports</t>
  </si>
  <si>
    <t>RE-inactment</t>
  </si>
  <si>
    <t>Drill field</t>
  </si>
  <si>
    <t>Drill Field rent</t>
  </si>
  <si>
    <t>Grants</t>
  </si>
  <si>
    <t>Received Grants</t>
  </si>
  <si>
    <t>Repair Work</t>
  </si>
  <si>
    <t>Wayleave</t>
  </si>
  <si>
    <t>Edge + New Cllrs E-mail address set up</t>
  </si>
  <si>
    <t>Front end of building</t>
  </si>
  <si>
    <t>A&amp;E (highways improvements)</t>
  </si>
  <si>
    <t>Suggest we hold scheme for a year. £750 budget for all CEWG</t>
  </si>
  <si>
    <t>Income</t>
  </si>
  <si>
    <t>24/25 proposed</t>
  </si>
  <si>
    <t>23/24</t>
  </si>
  <si>
    <t>Actuals</t>
  </si>
  <si>
    <t>Current YTD</t>
  </si>
  <si>
    <t>Capital Grants</t>
  </si>
  <si>
    <t>Maintenance No 8</t>
  </si>
  <si>
    <t>Maintenance No 62</t>
  </si>
  <si>
    <t>Carols on The Green</t>
  </si>
  <si>
    <t>Grants &amp; Donations</t>
  </si>
  <si>
    <t>Bank Interest</t>
  </si>
  <si>
    <t>Budget for 22-23</t>
  </si>
  <si>
    <t>Sport Spectacular</t>
  </si>
  <si>
    <t>Christmas carols/event</t>
  </si>
  <si>
    <t>Committee</t>
  </si>
  <si>
    <t>Accepted date</t>
  </si>
  <si>
    <t>Ledger date</t>
  </si>
  <si>
    <t>Net</t>
  </si>
  <si>
    <t>Vat</t>
  </si>
  <si>
    <t>Gross</t>
  </si>
  <si>
    <t>COUNCIL Income</t>
  </si>
  <si>
    <t>100  Admin</t>
  </si>
  <si>
    <t>152</t>
  </si>
  <si>
    <t>BACS202309</t>
  </si>
  <si>
    <t>Lloyds Bank</t>
  </si>
  <si>
    <t>Compensatory Payment</t>
  </si>
  <si>
    <t>Text24:</t>
  </si>
  <si>
    <t>Text23:</t>
  </si>
  <si>
    <t>Text22:</t>
  </si>
  <si>
    <t>110  Allotments</t>
  </si>
  <si>
    <t>110/1  Campbell Road</t>
  </si>
  <si>
    <t>123</t>
  </si>
  <si>
    <t>BACS202304</t>
  </si>
  <si>
    <t>Mrs L Ludwig</t>
  </si>
  <si>
    <t>Allotment payment</t>
  </si>
  <si>
    <t>Text73:</t>
  </si>
  <si>
    <t>Text72:</t>
  </si>
  <si>
    <t>Text71:</t>
  </si>
  <si>
    <t>111  Bank interest - Co-op</t>
  </si>
  <si>
    <t>112  Interest - unity deposit</t>
  </si>
  <si>
    <t>144</t>
  </si>
  <si>
    <t>BACS202306</t>
  </si>
  <si>
    <t>Unity Bank</t>
  </si>
  <si>
    <t>Credit Interest</t>
  </si>
  <si>
    <t>151</t>
  </si>
  <si>
    <t>130  Bank Interest</t>
  </si>
  <si>
    <t>130/1  Bank Interest</t>
  </si>
  <si>
    <t>170  Events</t>
  </si>
  <si>
    <t>170/1  Brocante Income</t>
  </si>
  <si>
    <t>121</t>
  </si>
  <si>
    <t>EventBrite</t>
  </si>
  <si>
    <t>Brocante payment</t>
  </si>
  <si>
    <t>122</t>
  </si>
  <si>
    <t>Brocante Payments</t>
  </si>
  <si>
    <t>124</t>
  </si>
  <si>
    <t>125</t>
  </si>
  <si>
    <t>Woodle Books</t>
  </si>
  <si>
    <t>Brocante Payment</t>
  </si>
  <si>
    <t>126</t>
  </si>
  <si>
    <t>BACS202305</t>
  </si>
  <si>
    <t>132</t>
  </si>
  <si>
    <t>136</t>
  </si>
  <si>
    <t>138</t>
  </si>
  <si>
    <t>139</t>
  </si>
  <si>
    <t>Victoria Corney-Young</t>
  </si>
  <si>
    <t>143</t>
  </si>
  <si>
    <t>BACS202302</t>
  </si>
  <si>
    <t>Mrs C Hopley</t>
  </si>
  <si>
    <t>146</t>
  </si>
  <si>
    <t>BACS202307</t>
  </si>
  <si>
    <t>Real Deal Roasters</t>
  </si>
  <si>
    <t>Payment for Brocante</t>
  </si>
  <si>
    <t>147</t>
  </si>
  <si>
    <t>Hog &amp; Bean</t>
  </si>
  <si>
    <t>148</t>
  </si>
  <si>
    <t>BACS202308</t>
  </si>
  <si>
    <t>Corinne's Curiosity</t>
  </si>
  <si>
    <t>149</t>
  </si>
  <si>
    <t>AKM Services</t>
  </si>
  <si>
    <t>150</t>
  </si>
  <si>
    <t>0</t>
  </si>
  <si>
    <t>Journal to heading 170/1 Incorrect heading</t>
  </si>
  <si>
    <t>Journal to heading 170/1 Incorrect Heading</t>
  </si>
  <si>
    <t>170/2  Children's Festival</t>
  </si>
  <si>
    <t>140</t>
  </si>
  <si>
    <t>Mobile Pizza Kitchen</t>
  </si>
  <si>
    <t>Childrens Festival Payment</t>
  </si>
  <si>
    <t>142</t>
  </si>
  <si>
    <t>Picky Plates</t>
  </si>
  <si>
    <t>145</t>
  </si>
  <si>
    <t>General Public</t>
  </si>
  <si>
    <t>Donations to Children's Festival</t>
  </si>
  <si>
    <t>170/3  Heritage Open Days</t>
  </si>
  <si>
    <t>170/4  Brocante Refunds</t>
  </si>
  <si>
    <t>170/5  Jubilee</t>
  </si>
  <si>
    <t>170/6  Food Festival</t>
  </si>
  <si>
    <t>127</t>
  </si>
  <si>
    <t>Crumbly Monkey Co</t>
  </si>
  <si>
    <t>Food Festival Payment</t>
  </si>
  <si>
    <t>128</t>
  </si>
  <si>
    <t>Mrs Sharon Bates</t>
  </si>
  <si>
    <t>Food Festival payment</t>
  </si>
  <si>
    <t>129</t>
  </si>
  <si>
    <t>130</t>
  </si>
  <si>
    <t>131</t>
  </si>
  <si>
    <t>Food Festival Payments</t>
  </si>
  <si>
    <t>133</t>
  </si>
  <si>
    <t>Mr Michael Gee</t>
  </si>
  <si>
    <t>Best Of Kent Payment</t>
  </si>
  <si>
    <t>134</t>
  </si>
  <si>
    <t>Cheesemakers of Canterbury</t>
  </si>
  <si>
    <t>Best of Kent Payment</t>
  </si>
  <si>
    <t>135</t>
  </si>
  <si>
    <t>Mrs Susan Moore</t>
  </si>
  <si>
    <t>Journal from heading 170/6 Incorrect Heading</t>
  </si>
  <si>
    <t>Journal from heading 170/6 Incorrect heading</t>
  </si>
  <si>
    <t>170/7  Christmas Carol Concert</t>
  </si>
  <si>
    <t>170/8  Sports Festival</t>
  </si>
  <si>
    <t>137</t>
  </si>
  <si>
    <t>Rich Aroma 21</t>
  </si>
  <si>
    <t>Sports Spectaular Payment</t>
  </si>
  <si>
    <t>141</t>
  </si>
  <si>
    <t>Sports Festival Payment</t>
  </si>
  <si>
    <t>180  Grants and donations</t>
  </si>
  <si>
    <t>190  Hawkshill</t>
  </si>
  <si>
    <t>190/1  81 Hawkshill</t>
  </si>
  <si>
    <t>190/2  Hawkshill Management Plan</t>
  </si>
  <si>
    <t>200  Land Management</t>
  </si>
  <si>
    <t>200/1  Drill Field</t>
  </si>
  <si>
    <t>200/2  York and Albany Close</t>
  </si>
  <si>
    <t>200/3  Tree Safety Works</t>
  </si>
  <si>
    <t>200/4  Land Charges</t>
  </si>
  <si>
    <t>200/5  Tree Planting</t>
  </si>
  <si>
    <t>210  Office Premises</t>
  </si>
  <si>
    <t>215  Public Works Loan</t>
  </si>
  <si>
    <t>220  Precept</t>
  </si>
  <si>
    <t>120</t>
  </si>
  <si>
    <t>Dover District Council</t>
  </si>
  <si>
    <t>2023/2024 Precept</t>
  </si>
  <si>
    <t>240  Projects and Activities</t>
  </si>
  <si>
    <t>240/1  Walmer in Bloom</t>
  </si>
  <si>
    <t>240/2  Number 62 Renovations</t>
  </si>
  <si>
    <t>400  VAT Repayments</t>
  </si>
  <si>
    <t>Text86:</t>
  </si>
  <si>
    <t>Text85:</t>
  </si>
  <si>
    <t>Text84:</t>
  </si>
  <si>
    <t>COUNCIL Expenditure</t>
  </si>
  <si>
    <t>1000  Admin</t>
  </si>
  <si>
    <t>1000/1  General Office costs</t>
  </si>
  <si>
    <t>1001</t>
  </si>
  <si>
    <t>Viking</t>
  </si>
  <si>
    <t>Stationary Order</t>
  </si>
  <si>
    <t>1011/3</t>
  </si>
  <si>
    <t>Clerk</t>
  </si>
  <si>
    <t>Photo Paper Glossy</t>
  </si>
  <si>
    <t>1015</t>
  </si>
  <si>
    <t>1020</t>
  </si>
  <si>
    <t>Mrs Joanne Harmer</t>
  </si>
  <si>
    <t>Council Presentation</t>
  </si>
  <si>
    <t>1032</t>
  </si>
  <si>
    <t>Frames.Co.Uk</t>
  </si>
  <si>
    <t>Picture Mount via Cllr Beard Gould</t>
  </si>
  <si>
    <t>1031</t>
  </si>
  <si>
    <t>Dunelm</t>
  </si>
  <si>
    <t>Box frame via Cllr Beard-Gould</t>
  </si>
  <si>
    <t>1036/3</t>
  </si>
  <si>
    <t>WH Smith-Double Sided Tape</t>
  </si>
  <si>
    <t>1036/2</t>
  </si>
  <si>
    <t>Engraved Plaque-Gardner</t>
  </si>
  <si>
    <t>1036/1</t>
  </si>
  <si>
    <t>Engraved Plaque-Le Chevalier</t>
  </si>
  <si>
    <t>1033/1</t>
  </si>
  <si>
    <t>Timpson-Plate for P Heath Presentation</t>
  </si>
  <si>
    <t>1047</t>
  </si>
  <si>
    <t>Mount for Presentation</t>
  </si>
  <si>
    <t>1046</t>
  </si>
  <si>
    <t>Frame for presentation</t>
  </si>
  <si>
    <t>1041</t>
  </si>
  <si>
    <t>Easily Webhosting</t>
  </si>
  <si>
    <t>Webhosting Via Deputy Clerk</t>
  </si>
  <si>
    <t>1071/1</t>
  </si>
  <si>
    <t>General Assistant</t>
  </si>
  <si>
    <t>Mop Bucket</t>
  </si>
  <si>
    <t>1064/2</t>
  </si>
  <si>
    <t>EK Mercury</t>
  </si>
  <si>
    <t>1104</t>
  </si>
  <si>
    <t>1122</t>
  </si>
  <si>
    <t>Hopkins</t>
  </si>
  <si>
    <t>2023 AED Aftercare and ongoing governance to defibrillator.</t>
  </si>
  <si>
    <t>1126</t>
  </si>
  <si>
    <t>Stationary order</t>
  </si>
  <si>
    <t>1143</t>
  </si>
  <si>
    <t>Royal British Legion</t>
  </si>
  <si>
    <t>Payment for Poppy Wreaths</t>
  </si>
  <si>
    <t>1179</t>
  </si>
  <si>
    <t>Defibrillator Maintenance</t>
  </si>
  <si>
    <t>1175</t>
  </si>
  <si>
    <t>Cllr J Murray</t>
  </si>
  <si>
    <t>Reimbursement for Carpet Sweeper</t>
  </si>
  <si>
    <t>1000/2  Training</t>
  </si>
  <si>
    <t>1000/3  Insurance</t>
  </si>
  <si>
    <t>1002</t>
  </si>
  <si>
    <t>Zurich Municipal</t>
  </si>
  <si>
    <t>Insurance Payment</t>
  </si>
  <si>
    <t>1000/4  Chair/Cllrs Allowance</t>
  </si>
  <si>
    <t>1000/5  Cllrs Travel Exp</t>
  </si>
  <si>
    <t>1034</t>
  </si>
  <si>
    <t>Cllr M Beard-Gould</t>
  </si>
  <si>
    <t>Milage Claim-Westwood Frames</t>
  </si>
  <si>
    <t>1063</t>
  </si>
  <si>
    <t>Collection of Frame for presentation</t>
  </si>
  <si>
    <t>1000/6  Office Equipment</t>
  </si>
  <si>
    <t>1000/7  Chairman's Civic Function</t>
  </si>
  <si>
    <t>1000/8  Website</t>
  </si>
  <si>
    <t>1000/9  Office Window</t>
  </si>
  <si>
    <t>1000/10  Telecoms</t>
  </si>
  <si>
    <t>1011/2</t>
  </si>
  <si>
    <t>Telephone Calls</t>
  </si>
  <si>
    <t>1012</t>
  </si>
  <si>
    <t>Mitec</t>
  </si>
  <si>
    <t>1036/5</t>
  </si>
  <si>
    <t>Phone Calls-Telecom</t>
  </si>
  <si>
    <t>1039</t>
  </si>
  <si>
    <t>Zoom</t>
  </si>
  <si>
    <t>Monthly Charge Payment</t>
  </si>
  <si>
    <t>1038</t>
  </si>
  <si>
    <t>1044</t>
  </si>
  <si>
    <t>Telephone Bill</t>
  </si>
  <si>
    <t>1064/1</t>
  </si>
  <si>
    <t>Mobile Phone Calls</t>
  </si>
  <si>
    <t>1089</t>
  </si>
  <si>
    <t>Bill-Telecoms</t>
  </si>
  <si>
    <t>1108/2</t>
  </si>
  <si>
    <t>Council Telephone Calls</t>
  </si>
  <si>
    <t>1115</t>
  </si>
  <si>
    <t>Telephones</t>
  </si>
  <si>
    <t>1158</t>
  </si>
  <si>
    <t>1173</t>
  </si>
  <si>
    <t>1000/11  Meeting Costs</t>
  </si>
  <si>
    <t>1003</t>
  </si>
  <si>
    <t>Walmer Parish Churches</t>
  </si>
  <si>
    <t>Room Rent</t>
  </si>
  <si>
    <t>1014</t>
  </si>
  <si>
    <t>1088</t>
  </si>
  <si>
    <t>Walmer Baptist Church</t>
  </si>
  <si>
    <t>Hire of Church hall</t>
  </si>
  <si>
    <t>1091</t>
  </si>
  <si>
    <t>Rent of Church Hall</t>
  </si>
  <si>
    <t>1098</t>
  </si>
  <si>
    <t>1140</t>
  </si>
  <si>
    <t>Hire of Walmer Baptist Church Hall</t>
  </si>
  <si>
    <t>1144</t>
  </si>
  <si>
    <t>Payment for use of Meeting Room</t>
  </si>
  <si>
    <t>1189</t>
  </si>
  <si>
    <t>Hire of Church Hall</t>
  </si>
  <si>
    <t>1000/12  Subscriptions</t>
  </si>
  <si>
    <t>1019</t>
  </si>
  <si>
    <t>Rural Market Town Group</t>
  </si>
  <si>
    <t>Membership Invoice</t>
  </si>
  <si>
    <t>1087</t>
  </si>
  <si>
    <t>Kent Association of Local Clerks</t>
  </si>
  <si>
    <t>KALC Subscription Payment</t>
  </si>
  <si>
    <t>1117</t>
  </si>
  <si>
    <t>Haymarket Publishing</t>
  </si>
  <si>
    <t>Subscription Payment</t>
  </si>
  <si>
    <t>1116</t>
  </si>
  <si>
    <t>Information Commisioners Office</t>
  </si>
  <si>
    <t>Subscriptions Payment</t>
  </si>
  <si>
    <t>1148</t>
  </si>
  <si>
    <t>Refund of subscription- See Entry 1117</t>
  </si>
  <si>
    <t>1000/13  Bank Charges</t>
  </si>
  <si>
    <t>1013</t>
  </si>
  <si>
    <t>1049</t>
  </si>
  <si>
    <t>1094</t>
  </si>
  <si>
    <t>1106</t>
  </si>
  <si>
    <t>Manual Credit Handling Charge</t>
  </si>
  <si>
    <t>1107</t>
  </si>
  <si>
    <t>1135</t>
  </si>
  <si>
    <t>1161</t>
  </si>
  <si>
    <t>1180</t>
  </si>
  <si>
    <t>1194</t>
  </si>
  <si>
    <t>Manual Credit-Handling Charge</t>
  </si>
  <si>
    <t>1195</t>
  </si>
  <si>
    <t>Service Charge</t>
  </si>
  <si>
    <t>1100  Allotments</t>
  </si>
  <si>
    <t>1100/1  Campbell Road - on site work</t>
  </si>
  <si>
    <t>1079</t>
  </si>
  <si>
    <t>RG Williamss</t>
  </si>
  <si>
    <t>Repairs to Tap-Campbell Road Allotments</t>
  </si>
  <si>
    <t>1162/1</t>
  </si>
  <si>
    <t>Keys for Allotment</t>
  </si>
  <si>
    <t>1100/2  Utilities</t>
  </si>
  <si>
    <t>1043</t>
  </si>
  <si>
    <t>SWCAA</t>
  </si>
  <si>
    <t>Allotment PI payments</t>
  </si>
  <si>
    <t>Journal to heading 1100/2 Incorrect Heading</t>
  </si>
  <si>
    <t>1183</t>
  </si>
  <si>
    <t>Business Stream</t>
  </si>
  <si>
    <t>Water Bill-Campbell Road Allotments</t>
  </si>
  <si>
    <t>1100/3  Refunds</t>
  </si>
  <si>
    <t>1090</t>
  </si>
  <si>
    <t>Miss L Rattenbury</t>
  </si>
  <si>
    <t>Refund-Allotment Overcharge</t>
  </si>
  <si>
    <t>1300  Audit Fees</t>
  </si>
  <si>
    <t>1051</t>
  </si>
  <si>
    <t>Mr Lionel Robbins</t>
  </si>
  <si>
    <t>Internal Audit</t>
  </si>
  <si>
    <t>1400  Climate Emergency</t>
  </si>
  <si>
    <t>1400/1  Bee Bombs</t>
  </si>
  <si>
    <t>1400/2  Thermal Camera</t>
  </si>
  <si>
    <t>1071/3</t>
  </si>
  <si>
    <t>Train Ticket</t>
  </si>
  <si>
    <t>1071/2</t>
  </si>
  <si>
    <t>1182</t>
  </si>
  <si>
    <t>RS Components</t>
  </si>
  <si>
    <t>Thermal Camera Servicing</t>
  </si>
  <si>
    <t>1500  Capital Expenditure</t>
  </si>
  <si>
    <t>1045</t>
  </si>
  <si>
    <t>Public Work Loan Board</t>
  </si>
  <si>
    <t>Loan Repayment</t>
  </si>
  <si>
    <t>1600  Election Expenses</t>
  </si>
  <si>
    <t>1700  Events</t>
  </si>
  <si>
    <t>1700/1  Brocante Income</t>
  </si>
  <si>
    <t>1160</t>
  </si>
  <si>
    <t>Toilets Plus</t>
  </si>
  <si>
    <t>Toilet Hire for Brocante</t>
  </si>
  <si>
    <t>1162/4</t>
  </si>
  <si>
    <t>Grass paint for Brocante</t>
  </si>
  <si>
    <t>Journal from heading 1700/1 Incorrect Heading</t>
  </si>
  <si>
    <t>1700/2  Children's Festival</t>
  </si>
  <si>
    <t>1081/3</t>
  </si>
  <si>
    <t>Deputy Clerk</t>
  </si>
  <si>
    <t>Kites for Childrens Festival</t>
  </si>
  <si>
    <t>1077</t>
  </si>
  <si>
    <t>Toilet Hire- Childrens Festival</t>
  </si>
  <si>
    <t>1099</t>
  </si>
  <si>
    <t>Circus Skills Workshop</t>
  </si>
  <si>
    <t>Invoice for Children's Festival</t>
  </si>
  <si>
    <t>1127</t>
  </si>
  <si>
    <t>Julie Williams</t>
  </si>
  <si>
    <t>Medical Services-Children's Festival</t>
  </si>
  <si>
    <t>1120</t>
  </si>
  <si>
    <t>Wheel 2 Wheel Display Team</t>
  </si>
  <si>
    <t>Payment-Children's Festival</t>
  </si>
  <si>
    <t>1131</t>
  </si>
  <si>
    <t>Annas Face Candy</t>
  </si>
  <si>
    <t>Payment for Children's Festival</t>
  </si>
  <si>
    <t>1130</t>
  </si>
  <si>
    <t>Junk Orchestra</t>
  </si>
  <si>
    <t>1118</t>
  </si>
  <si>
    <t>Martin S Thomson</t>
  </si>
  <si>
    <t>Kellet Gut Payment-Children's Festival</t>
  </si>
  <si>
    <t>1119</t>
  </si>
  <si>
    <t>Deal, Walmer and Kingsdown Carnival &amp; Regatta Association</t>
  </si>
  <si>
    <t>Payment for Marshelling and Car Park at Children's Festival</t>
  </si>
  <si>
    <t>1141</t>
  </si>
  <si>
    <t>KM Media Group</t>
  </si>
  <si>
    <t>Advertising for Childrens Festival</t>
  </si>
  <si>
    <t>1150</t>
  </si>
  <si>
    <t>Vanessa Peterson</t>
  </si>
  <si>
    <t>Refund For Children's Festival</t>
  </si>
  <si>
    <t>1165</t>
  </si>
  <si>
    <t>Hire of Green-Children's Festival</t>
  </si>
  <si>
    <t>1700/3  Heritage Open Days</t>
  </si>
  <si>
    <t>1700/4  Brocante Refunds</t>
  </si>
  <si>
    <t>1700/5  Brocante Expenditure</t>
  </si>
  <si>
    <t>1163</t>
  </si>
  <si>
    <t>Hire of Walmer Green-Brocante</t>
  </si>
  <si>
    <t>1166</t>
  </si>
  <si>
    <t>Medical Cover Brocante</t>
  </si>
  <si>
    <t>1177</t>
  </si>
  <si>
    <t>RNLI</t>
  </si>
  <si>
    <t>Brocante Donations payment</t>
  </si>
  <si>
    <t>1176</t>
  </si>
  <si>
    <t>Brocante Donation Payment</t>
  </si>
  <si>
    <t>Journal to heading 1700/5 Incorrect Heading</t>
  </si>
  <si>
    <t>1185</t>
  </si>
  <si>
    <t>Deal Memorial Bandstand Trust</t>
  </si>
  <si>
    <t>Brocante Charity Payment</t>
  </si>
  <si>
    <t>1188</t>
  </si>
  <si>
    <t>Marc-One Security</t>
  </si>
  <si>
    <t>Security-Brocante</t>
  </si>
  <si>
    <t>1193</t>
  </si>
  <si>
    <t>Advertising-Brocante.</t>
  </si>
  <si>
    <t>1700/6  Jubilee Event</t>
  </si>
  <si>
    <t>1700/7  Events General</t>
  </si>
  <si>
    <t>1081/2</t>
  </si>
  <si>
    <t>Hi Vis Vests</t>
  </si>
  <si>
    <t>1162/5</t>
  </si>
  <si>
    <t>Hi-Vis Vests for events</t>
  </si>
  <si>
    <t>1700/8  Sports Festival</t>
  </si>
  <si>
    <t>1078</t>
  </si>
  <si>
    <t>Toilet Hire-Sports Festival</t>
  </si>
  <si>
    <t>1085</t>
  </si>
  <si>
    <t>RK Graphics</t>
  </si>
  <si>
    <t>Sports Spectacular Banners</t>
  </si>
  <si>
    <t>1124</t>
  </si>
  <si>
    <t>Payment for Marshelling and Car Park at Sports Festival</t>
  </si>
  <si>
    <t>1121</t>
  </si>
  <si>
    <t>Partial refund of payment for Sports Festival</t>
  </si>
  <si>
    <t>1123</t>
  </si>
  <si>
    <t>Advertising for Sports Festival</t>
  </si>
  <si>
    <t>1125</t>
  </si>
  <si>
    <t>Hire of Walmer Green for Sports Festival</t>
  </si>
  <si>
    <t>1139</t>
  </si>
  <si>
    <t>Mark 1 Music</t>
  </si>
  <si>
    <t>Sound system for sports festival</t>
  </si>
  <si>
    <t>1174</t>
  </si>
  <si>
    <t>Mrs M Caldwell</t>
  </si>
  <si>
    <t>Volunteer and Staff Catering-Sports Spectacular-Bandstand Bakery</t>
  </si>
  <si>
    <t>1700/9  Christmas Carols</t>
  </si>
  <si>
    <t>1700/10  Best Of Kent</t>
  </si>
  <si>
    <t>1022</t>
  </si>
  <si>
    <t>Payment for Toilets-Food Festival</t>
  </si>
  <si>
    <t>1056</t>
  </si>
  <si>
    <t>Deposit for Walmer Green-Best of Kent</t>
  </si>
  <si>
    <t>1072</t>
  </si>
  <si>
    <t>Kellet Gut Shantymen-Food Festival.</t>
  </si>
  <si>
    <t>1073</t>
  </si>
  <si>
    <t>Paul Fawcett</t>
  </si>
  <si>
    <t>Food Festival-Refund</t>
  </si>
  <si>
    <t>1081/1</t>
  </si>
  <si>
    <t>Facebook Post Boost</t>
  </si>
  <si>
    <t>1074</t>
  </si>
  <si>
    <t>James Giffen</t>
  </si>
  <si>
    <t>Food Festival-refund</t>
  </si>
  <si>
    <t>1076</t>
  </si>
  <si>
    <t>Peter St Ange</t>
  </si>
  <si>
    <t>Staff Food and Drink-Food Festival</t>
  </si>
  <si>
    <t>1075</t>
  </si>
  <si>
    <t>Bandstand Hire-Food Festival</t>
  </si>
  <si>
    <t>1082</t>
  </si>
  <si>
    <t>Payment for Stewarding- Food Festival</t>
  </si>
  <si>
    <t>1084</t>
  </si>
  <si>
    <t>Security-Food Festival</t>
  </si>
  <si>
    <t>1083</t>
  </si>
  <si>
    <t>Payment-Food Festival</t>
  </si>
  <si>
    <t>1086</t>
  </si>
  <si>
    <t>BACs202306</t>
  </si>
  <si>
    <t>Food, Drink, Crafts banners</t>
  </si>
  <si>
    <t>1101</t>
  </si>
  <si>
    <t>Advertising for Best of Kent</t>
  </si>
  <si>
    <t>1800  Grants and Donations</t>
  </si>
  <si>
    <t>1800/1  General Grants</t>
  </si>
  <si>
    <t>1187</t>
  </si>
  <si>
    <t>Deal, Betteshanger and Walmer Rugby and Social Club</t>
  </si>
  <si>
    <t>Grant Payment</t>
  </si>
  <si>
    <t>1186</t>
  </si>
  <si>
    <t>The Downs CofE Primary School</t>
  </si>
  <si>
    <t>1800/2  Capital Grants</t>
  </si>
  <si>
    <t>1800/3  Green Grants</t>
  </si>
  <si>
    <t>1900  Hawkshill</t>
  </si>
  <si>
    <t>1900/1  81 Hawkshill</t>
  </si>
  <si>
    <t>1900/2  Hawkshill Management Plan</t>
  </si>
  <si>
    <t>2000  Land Management</t>
  </si>
  <si>
    <t>2000/1  Drill Field</t>
  </si>
  <si>
    <t>2000/2  York and Albany Close</t>
  </si>
  <si>
    <t>2000/3  Tree Safety Works</t>
  </si>
  <si>
    <t>2000/4  Land Charges</t>
  </si>
  <si>
    <t>2000/5  Tree planting</t>
  </si>
  <si>
    <t>2000/6  MUGA</t>
  </si>
  <si>
    <t>1055</t>
  </si>
  <si>
    <t>MUGA locking/unlocking</t>
  </si>
  <si>
    <t>1157</t>
  </si>
  <si>
    <t>ROSPA</t>
  </si>
  <si>
    <t>Annual Inspection-MUGA</t>
  </si>
  <si>
    <t>1162/2</t>
  </si>
  <si>
    <t>Torx Secure Screwdriver</t>
  </si>
  <si>
    <t>1162/3</t>
  </si>
  <si>
    <t>Robber blocks for basketball backboard</t>
  </si>
  <si>
    <t>2100  Office Premises</t>
  </si>
  <si>
    <t>2100/1  Maintenance No8</t>
  </si>
  <si>
    <t>2100/2  Maintenance No62</t>
  </si>
  <si>
    <t>1023</t>
  </si>
  <si>
    <t>Dave Halpin</t>
  </si>
  <si>
    <t>Window Cleaning</t>
  </si>
  <si>
    <t>1080</t>
  </si>
  <si>
    <t>Repairs to toilet-No 62 The Strand</t>
  </si>
  <si>
    <t>1128</t>
  </si>
  <si>
    <t>1138</t>
  </si>
  <si>
    <t>Kent Copier Services</t>
  </si>
  <si>
    <t>Photocopier Payment</t>
  </si>
  <si>
    <t>2100/3  Running Costs No8</t>
  </si>
  <si>
    <t>1024</t>
  </si>
  <si>
    <t>Mrs M Johnson</t>
  </si>
  <si>
    <t>Rent for No 8</t>
  </si>
  <si>
    <t>1048</t>
  </si>
  <si>
    <t>Water Bill-No 8</t>
  </si>
  <si>
    <t>1050</t>
  </si>
  <si>
    <t>Rent for No 8 The Strand</t>
  </si>
  <si>
    <t>1057</t>
  </si>
  <si>
    <t>E-On Next</t>
  </si>
  <si>
    <t>Electricity Bill</t>
  </si>
  <si>
    <t>1097</t>
  </si>
  <si>
    <t>1102</t>
  </si>
  <si>
    <t>Water Bill</t>
  </si>
  <si>
    <t>1164</t>
  </si>
  <si>
    <t>Electricity Bill-No 8 The Strand</t>
  </si>
  <si>
    <t>1178</t>
  </si>
  <si>
    <t>Property Insurance Payment</t>
  </si>
  <si>
    <t>1192</t>
  </si>
  <si>
    <t>Water Bill-8 The Strand</t>
  </si>
  <si>
    <t>2100/4  Running Costs No62</t>
  </si>
  <si>
    <t>1017</t>
  </si>
  <si>
    <t>EDF Energy</t>
  </si>
  <si>
    <t>Gas Bill</t>
  </si>
  <si>
    <t>1018</t>
  </si>
  <si>
    <t>Utilities Bill</t>
  </si>
  <si>
    <t>1021</t>
  </si>
  <si>
    <t>1052</t>
  </si>
  <si>
    <t>1062</t>
  </si>
  <si>
    <t>Photocopier charges</t>
  </si>
  <si>
    <t>1095</t>
  </si>
  <si>
    <t>1096</t>
  </si>
  <si>
    <t>1103</t>
  </si>
  <si>
    <t>1136</t>
  </si>
  <si>
    <t>Refund of earlier bill- payment dated 29/06/23</t>
  </si>
  <si>
    <t>1134</t>
  </si>
  <si>
    <t>1156</t>
  </si>
  <si>
    <t>1155</t>
  </si>
  <si>
    <t>1181</t>
  </si>
  <si>
    <t>Journal from heading 2100/4 Incorrect Heading</t>
  </si>
  <si>
    <t>1184</t>
  </si>
  <si>
    <t>1191</t>
  </si>
  <si>
    <t>Veolia</t>
  </si>
  <si>
    <t>Order of Rubbish Bags</t>
  </si>
  <si>
    <t>2150  Public Works Repayment</t>
  </si>
  <si>
    <t>2300  Professional and Legal</t>
  </si>
  <si>
    <t>2300/1  Legal Fees</t>
  </si>
  <si>
    <t>2300/2  HR</t>
  </si>
  <si>
    <t>2300/3  IT</t>
  </si>
  <si>
    <t>1053</t>
  </si>
  <si>
    <t>Edge IT Systems</t>
  </si>
  <si>
    <t>New Council Email Addresses</t>
  </si>
  <si>
    <t>1060</t>
  </si>
  <si>
    <t>Finance permanent band upgrade</t>
  </si>
  <si>
    <t>1190</t>
  </si>
  <si>
    <t>IT Services-Assistance for Cllr</t>
  </si>
  <si>
    <t>2300/4  Legal Fees No 62</t>
  </si>
  <si>
    <t>2300/5  Legal Fees York and Albany</t>
  </si>
  <si>
    <t>2300/6  Legal Fees No 8</t>
  </si>
  <si>
    <t>2300/7  Legal Challenge</t>
  </si>
  <si>
    <t>2400  Projects and Activities</t>
  </si>
  <si>
    <t>2400/1  Walmer in Bloom</t>
  </si>
  <si>
    <t>1035/3</t>
  </si>
  <si>
    <t>Walmer In Bloom-Tomotite fertilizer</t>
  </si>
  <si>
    <t>1035/1</t>
  </si>
  <si>
    <t>Planter-no 62 Relargoniums x3 Red and White</t>
  </si>
  <si>
    <t>1035/2</t>
  </si>
  <si>
    <t>Planter-no 62 violia/pansies- Mixed Blue</t>
  </si>
  <si>
    <t>1037</t>
  </si>
  <si>
    <t>South East In Bloom</t>
  </si>
  <si>
    <t>Entry fee for parish category-SSEIB 2023</t>
  </si>
  <si>
    <t>1129/2</t>
  </si>
  <si>
    <t>Paint for WIB Planters</t>
  </si>
  <si>
    <t>1132</t>
  </si>
  <si>
    <t>Cllr P Ludwig</t>
  </si>
  <si>
    <t>Expense Claim-WIB Planter Plants</t>
  </si>
  <si>
    <t>1133</t>
  </si>
  <si>
    <t>Cllr S Le Chevalier</t>
  </si>
  <si>
    <t>Expense Claim-Lunch for WIB Judge.</t>
  </si>
  <si>
    <t>1142</t>
  </si>
  <si>
    <t>Walmer In Bloom Poster Competition-School Prize- Cheque Number 300108</t>
  </si>
  <si>
    <t>1145</t>
  </si>
  <si>
    <t>Chapman Landscape and Garden Contractors</t>
  </si>
  <si>
    <t>Watering hanging baskets and planters</t>
  </si>
  <si>
    <t>1147</t>
  </si>
  <si>
    <t>Trevor Laker Engineering</t>
  </si>
  <si>
    <t>Repairs to gardening equipment</t>
  </si>
  <si>
    <t>1146/1</t>
  </si>
  <si>
    <t>Kent County Council</t>
  </si>
  <si>
    <t>Walmer In Bloom-Load Testing for columns on The Strand</t>
  </si>
  <si>
    <t>1146/2</t>
  </si>
  <si>
    <t>Walmer In Bloom-application for attachments to illuminated street furniture.</t>
  </si>
  <si>
    <t>1149</t>
  </si>
  <si>
    <t>Young's Nurseries</t>
  </si>
  <si>
    <t>Walmber In Bloom Plants</t>
  </si>
  <si>
    <t>1159</t>
  </si>
  <si>
    <t>Walmer In Bloom- baskets and plant maintenance</t>
  </si>
  <si>
    <t>2400/2  A&amp;E</t>
  </si>
  <si>
    <t>2400/3  Four Toilets</t>
  </si>
  <si>
    <t>2400/4  Volunteer Warden</t>
  </si>
  <si>
    <t>2400/5  Mobility Project</t>
  </si>
  <si>
    <t>2400/6  New Project</t>
  </si>
  <si>
    <t>2500  Publicity and Promotion</t>
  </si>
  <si>
    <t>2500/1  Newsletter Fees</t>
  </si>
  <si>
    <t>1011/1</t>
  </si>
  <si>
    <t>EK Mercury Newspapers</t>
  </si>
  <si>
    <t>1036/4</t>
  </si>
  <si>
    <t>1054</t>
  </si>
  <si>
    <t>Hof Media Publishing</t>
  </si>
  <si>
    <t>Half page advert in The Outlook Issue 13</t>
  </si>
  <si>
    <t>1105</t>
  </si>
  <si>
    <t>Advertising-Children's Festival.</t>
  </si>
  <si>
    <t>1108/1</t>
  </si>
  <si>
    <t>4 Copies of Deal Mercury Newspaper</t>
  </si>
  <si>
    <t>2500/2  Notice Board Banners</t>
  </si>
  <si>
    <t>2600  Quadrennial Tree Survey</t>
  </si>
  <si>
    <t>2700  Salaries and staff costs</t>
  </si>
  <si>
    <t>2700/1  Salaries and Pensions</t>
  </si>
  <si>
    <t>1005</t>
  </si>
  <si>
    <t>Salary</t>
  </si>
  <si>
    <t>1006</t>
  </si>
  <si>
    <t>1008</t>
  </si>
  <si>
    <t>1007</t>
  </si>
  <si>
    <t>Admin Assistant</t>
  </si>
  <si>
    <t>1009</t>
  </si>
  <si>
    <t>Kent County Council Local Government Pension Scheme</t>
  </si>
  <si>
    <t>Pensions</t>
  </si>
  <si>
    <t>1025</t>
  </si>
  <si>
    <t>Pension Payments</t>
  </si>
  <si>
    <t>1029</t>
  </si>
  <si>
    <t>1027</t>
  </si>
  <si>
    <t>1028</t>
  </si>
  <si>
    <t>1026</t>
  </si>
  <si>
    <t>BACS220230</t>
  </si>
  <si>
    <t>1040</t>
  </si>
  <si>
    <t>Wine for WIB Volunteers</t>
  </si>
  <si>
    <t>1066</t>
  </si>
  <si>
    <t>1067</t>
  </si>
  <si>
    <t>1068</t>
  </si>
  <si>
    <t>1070</t>
  </si>
  <si>
    <t>1065</t>
  </si>
  <si>
    <t>1110</t>
  </si>
  <si>
    <t>Staff Pensions</t>
  </si>
  <si>
    <t>1112</t>
  </si>
  <si>
    <t>1113</t>
  </si>
  <si>
    <t>1111</t>
  </si>
  <si>
    <t>1114</t>
  </si>
  <si>
    <t>1154</t>
  </si>
  <si>
    <t>Staff pensions</t>
  </si>
  <si>
    <t>1153</t>
  </si>
  <si>
    <t>1152</t>
  </si>
  <si>
    <t>1170</t>
  </si>
  <si>
    <t>1167</t>
  </si>
  <si>
    <t>BACS202310</t>
  </si>
  <si>
    <t>1169</t>
  </si>
  <si>
    <t>2700/2  PAYE and NI</t>
  </si>
  <si>
    <t>1004</t>
  </si>
  <si>
    <t>HMRC (PAYE/NI)</t>
  </si>
  <si>
    <t>Insurance/PAYE</t>
  </si>
  <si>
    <t>1030</t>
  </si>
  <si>
    <t>Tax Payment</t>
  </si>
  <si>
    <t>1069</t>
  </si>
  <si>
    <t>PAYE/NI</t>
  </si>
  <si>
    <t>1109</t>
  </si>
  <si>
    <t>1151</t>
  </si>
  <si>
    <t>Tax/NI Payments</t>
  </si>
  <si>
    <t>1168</t>
  </si>
  <si>
    <t>PAYE and NI payments</t>
  </si>
  <si>
    <t>2710  Staff Payroll Processing</t>
  </si>
  <si>
    <t>1100</t>
  </si>
  <si>
    <t>Batchelor Coop</t>
  </si>
  <si>
    <t>Payroll and Pension</t>
  </si>
  <si>
    <t>2720  Staff Training</t>
  </si>
  <si>
    <t>1010</t>
  </si>
  <si>
    <t>Course Invoice</t>
  </si>
  <si>
    <t>1016</t>
  </si>
  <si>
    <t>1042</t>
  </si>
  <si>
    <t>Climate Change Conference</t>
  </si>
  <si>
    <t>1058</t>
  </si>
  <si>
    <t>Social Media Skills for Councillors Course</t>
  </si>
  <si>
    <t>1059</t>
  </si>
  <si>
    <t>Introduction to Planning for local Councils-A Bitesize Course</t>
  </si>
  <si>
    <t>1061</t>
  </si>
  <si>
    <t>KALC Post Election Dunamic Councillor Learning Event</t>
  </si>
  <si>
    <t>1093</t>
  </si>
  <si>
    <t>Course Invoice-KALC Post election dynamic councillor learning event</t>
  </si>
  <si>
    <t>1092</t>
  </si>
  <si>
    <t>Course Invoice-Finance for Councillors</t>
  </si>
  <si>
    <t>1129/1</t>
  </si>
  <si>
    <t>Payroll Course for General Assistant</t>
  </si>
  <si>
    <t>1171</t>
  </si>
  <si>
    <t>Course Payment-Introduction to Local Councils</t>
  </si>
  <si>
    <t>1172</t>
  </si>
  <si>
    <t>Course Payment-Introduction to Planning for Local Councils</t>
  </si>
  <si>
    <t>2800  Stony Path</t>
  </si>
  <si>
    <t>2900  Tree Planting</t>
  </si>
  <si>
    <t>3000  Contingency</t>
  </si>
  <si>
    <t>4000  VAT Payments</t>
  </si>
  <si>
    <t>Tn No</t>
  </si>
  <si>
    <t>Cheque</t>
  </si>
  <si>
    <t>Budget Heading</t>
  </si>
  <si>
    <t>Name</t>
  </si>
  <si>
    <t>Description</t>
  </si>
  <si>
    <t>108  Lloyds income</t>
  </si>
  <si>
    <t>23/24 YTD</t>
  </si>
  <si>
    <t>Box A4 paper</t>
  </si>
  <si>
    <t>October 23 PAYE</t>
  </si>
  <si>
    <t xml:space="preserve">Batchelor Coop Qtr 2 </t>
  </si>
  <si>
    <t>Mitec October 23</t>
  </si>
  <si>
    <t xml:space="preserve">KCS </t>
  </si>
  <si>
    <t>Rental photopier 24/10/23 to 23/1/24</t>
  </si>
  <si>
    <t>Rent No 8 25/9/23 to 24/12/23</t>
  </si>
  <si>
    <t>Cllr E Crockford</t>
  </si>
  <si>
    <t>Mileage to DDC 20/9/23</t>
  </si>
  <si>
    <t>White Cliffs Engraving</t>
  </si>
  <si>
    <t>Engraving trophines for WIB</t>
  </si>
  <si>
    <t>Mrs M Thompson</t>
  </si>
  <si>
    <t>Refund</t>
  </si>
  <si>
    <t>Watering hanging baskets and planters August 23</t>
  </si>
  <si>
    <t>Watering hanging baskets and planters Sept 23</t>
  </si>
  <si>
    <t>KALC</t>
  </si>
  <si>
    <t>AGM x 2 18/11/23</t>
  </si>
  <si>
    <t xml:space="preserve">Standards in Public Life training </t>
  </si>
  <si>
    <t>Payroll 5/10/23</t>
  </si>
  <si>
    <t>October 23 Salaries</t>
  </si>
  <si>
    <t>Payroll 5/11/23</t>
  </si>
  <si>
    <t>November 23 salaries</t>
  </si>
  <si>
    <t>November 23 PAYE</t>
  </si>
  <si>
    <t>SLCC</t>
  </si>
  <si>
    <t>Safe &amp; Successful community events (LS 23/11, 30/11 &amp; 7/12)</t>
  </si>
  <si>
    <t>Eagle Security Alarms</t>
  </si>
  <si>
    <t>Annual Burglar alarm monitoring 09/23 to 08/24</t>
  </si>
  <si>
    <t>Electricity charges 31/8/23 to 28/9/23</t>
  </si>
  <si>
    <t>Gas charges 31/8/23 to 28/9/23</t>
  </si>
  <si>
    <t xml:space="preserve">PWLB </t>
  </si>
  <si>
    <t>PWLB loan repayment</t>
  </si>
  <si>
    <t>Once Upon a Layercake</t>
  </si>
  <si>
    <t>Vanilla sponge cake ofr WIB celebration</t>
  </si>
  <si>
    <t>Remaining 23/24 estmates</t>
  </si>
  <si>
    <t xml:space="preserve">Stationary </t>
  </si>
  <si>
    <t>£</t>
  </si>
  <si>
    <t>Sundries</t>
  </si>
  <si>
    <t>Document shredding</t>
  </si>
  <si>
    <t xml:space="preserve">Last Qtr 2324 invoice </t>
  </si>
  <si>
    <t>Mitec 6 months costs</t>
  </si>
  <si>
    <t>Clerk costs</t>
  </si>
  <si>
    <t>Meetings now at No 8</t>
  </si>
  <si>
    <t>No further subscriptions expected based on 22/23</t>
  </si>
  <si>
    <t>Lloyds bank monthly chgs x 6</t>
  </si>
  <si>
    <t>Unity bank qtrly chgs x 2</t>
  </si>
  <si>
    <t>Remaining plans TBC for 23-24</t>
  </si>
  <si>
    <t>Water charges from 8/9/23 to 31/3/24</t>
  </si>
  <si>
    <t>Confirm Remaining Audit fees for 23/24</t>
  </si>
  <si>
    <t>Confirm any capital expenditure plans 23/24</t>
  </si>
  <si>
    <t>Swift boxes (NEW)</t>
  </si>
  <si>
    <t>Water Refill Stations (NEW)</t>
  </si>
  <si>
    <t>Churchill Avenue (NEW)</t>
  </si>
  <si>
    <t>Rent final qtr 23/24</t>
  </si>
  <si>
    <t>Electricity 6mths</t>
  </si>
  <si>
    <t>Water bill No 8 6 mths</t>
  </si>
  <si>
    <t>Gas?</t>
  </si>
  <si>
    <t>window cleaning x 3 bi-monthly</t>
  </si>
  <si>
    <t>Gas 6 months</t>
  </si>
  <si>
    <t>Electricity 6 months</t>
  </si>
  <si>
    <t>Rubbish bags</t>
  </si>
  <si>
    <t>Microsoft annual fees</t>
  </si>
  <si>
    <t>Edge Gold Support contract</t>
  </si>
  <si>
    <t>Vision ICT Annual Website Fee</t>
  </si>
  <si>
    <t>Edge IT Hosting Services</t>
  </si>
  <si>
    <t>Deposits for 2024:</t>
  </si>
  <si>
    <t>Wheel2Wheel</t>
  </si>
  <si>
    <t>Replacement event 2024 (NEW)</t>
  </si>
  <si>
    <t>2700/1</t>
  </si>
  <si>
    <t xml:space="preserve">2700/2 </t>
  </si>
  <si>
    <t>PAYE &amp; NIC</t>
  </si>
  <si>
    <t>April</t>
  </si>
  <si>
    <t>May</t>
  </si>
  <si>
    <t>June</t>
  </si>
  <si>
    <t>July</t>
  </si>
  <si>
    <t>Dec</t>
  </si>
  <si>
    <t>Aug</t>
  </si>
  <si>
    <t>Sept</t>
  </si>
  <si>
    <t>Oct</t>
  </si>
  <si>
    <t>Nov</t>
  </si>
  <si>
    <t>Jan</t>
  </si>
  <si>
    <t>Feb</t>
  </si>
  <si>
    <t>Mar</t>
  </si>
  <si>
    <t xml:space="preserve">Sub total </t>
  </si>
  <si>
    <t>Net Salaries</t>
  </si>
  <si>
    <t>Progressive</t>
  </si>
  <si>
    <t>Est</t>
  </si>
  <si>
    <t>See Separate Sheet</t>
  </si>
  <si>
    <t xml:space="preserve">Two qtrs still to pay </t>
  </si>
  <si>
    <t>No allotment invoices raised for 23/24</t>
  </si>
  <si>
    <t>Remaining Grants TBC</t>
  </si>
  <si>
    <t>Act</t>
  </si>
  <si>
    <t>Toilets</t>
  </si>
  <si>
    <t>EV Point</t>
  </si>
  <si>
    <t>EV income</t>
  </si>
  <si>
    <t>2024/25 Forecast</t>
  </si>
  <si>
    <t>2023/24 Forecast</t>
  </si>
  <si>
    <t>3% increase</t>
  </si>
  <si>
    <t>Reserves</t>
  </si>
  <si>
    <t>Cycle Hub</t>
  </si>
  <si>
    <t>Building</t>
  </si>
  <si>
    <t>Financial impact</t>
  </si>
  <si>
    <t>Legal</t>
  </si>
  <si>
    <t>General Reserves</t>
  </si>
  <si>
    <t>Election</t>
  </si>
  <si>
    <t>Road improvements</t>
  </si>
  <si>
    <t>24/25</t>
  </si>
  <si>
    <t>25/26 proposed</t>
  </si>
  <si>
    <t>Move to reserves 24/25 budget</t>
  </si>
  <si>
    <t>+bus rates</t>
  </si>
  <si>
    <t>Tree survey</t>
  </si>
  <si>
    <t>Stony path project</t>
  </si>
  <si>
    <t>24/24</t>
  </si>
  <si>
    <t>Todate</t>
  </si>
  <si>
    <t>Historic Walk</t>
  </si>
  <si>
    <t>Outdoor Gym</t>
  </si>
  <si>
    <t>Request to move 24/25 to reserves</t>
  </si>
  <si>
    <t>If not used request to move to reserves</t>
  </si>
  <si>
    <t>Water testing kits</t>
  </si>
  <si>
    <t>Walmer against plastic stickers</t>
  </si>
  <si>
    <t>Carry forward 24/25 amount to reserves</t>
  </si>
  <si>
    <t>x3 years to cover next survey</t>
  </si>
  <si>
    <t>Move to reserves to cover replacements</t>
  </si>
  <si>
    <t>2023/24</t>
  </si>
  <si>
    <t>2024/25*</t>
  </si>
  <si>
    <t>*assuming this changes in bdget are agreed.</t>
  </si>
  <si>
    <t>unallotated reserves as at 31/3/24</t>
  </si>
  <si>
    <t>Notice board</t>
  </si>
  <si>
    <t>Stoney path</t>
  </si>
  <si>
    <t>Total expenditure minus income</t>
  </si>
  <si>
    <t>24/25 forecast</t>
  </si>
  <si>
    <t>unallotated reserves forecast as at 31/3/25</t>
  </si>
  <si>
    <t>includes replacement chains for baskets</t>
  </si>
  <si>
    <t>Curent year includes bus rates</t>
  </si>
  <si>
    <t>moves to reserves each year to allow for one by election and £12k for full election</t>
  </si>
  <si>
    <t>Allows additional for review due in 24/25</t>
  </si>
  <si>
    <t>Allows for increase as our current 3 year deal expires</t>
  </si>
  <si>
    <t>Forecasted for balance at of year</t>
  </si>
  <si>
    <t>Otdoor gym</t>
  </si>
  <si>
    <t>23/24 acutal</t>
  </si>
  <si>
    <t>24/25 less money moved to reserves</t>
  </si>
  <si>
    <t>25/26 forecast</t>
  </si>
  <si>
    <t>23/24 end of year reserve</t>
  </si>
  <si>
    <t>plus precept</t>
  </si>
  <si>
    <t>Plus income</t>
  </si>
  <si>
    <t>less expenditure</t>
  </si>
  <si>
    <t>Less reserve movement</t>
  </si>
  <si>
    <t>How reserve calculated for 24/25</t>
  </si>
  <si>
    <t>23/24 Actuals</t>
  </si>
  <si>
    <t>Projected 24/25</t>
  </si>
  <si>
    <t>25/26 Forecast</t>
  </si>
  <si>
    <t>Precept for 2023/2024 received</t>
  </si>
  <si>
    <t>Peace Garden</t>
  </si>
  <si>
    <t>Loan</t>
  </si>
  <si>
    <t xml:space="preserve">The recommendation of the finance and general purposes committee is to request a precept of £261,312.20. This would represent a 0% increase in the taxable amount </t>
  </si>
  <si>
    <t>paid per household. The addional £22,467.80 to reach the budget of£ 283780.00 would be taken out of unallocated reserves.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</si>
</sst>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36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2" xfId="0" applyBorder="1"/>
    <xf numFmtId="0" fontId="1" fillId="0" borderId="0" xfId="0" applyFont="1" applyAlignment="1">
      <alignment wrapText="1"/>
    </xf>
    <xf numFmtId="0" fontId="0" fillId="0" borderId="4" xfId="0" applyBorder="1"/>
    <xf numFmtId="16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0" fontId="0" fillId="0" borderId="11" xfId="0" applyBorder="1" applyAlignment="1">
      <alignment wrapText="1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3" xfId="0" applyNumberFormat="1" applyBorder="1" applyAlignment="1">
      <alignment wrapText="1"/>
    </xf>
    <xf numFmtId="10" fontId="0" fillId="0" borderId="13" xfId="0" applyNumberForma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164" fontId="0" fillId="0" borderId="18" xfId="0" applyNumberFormat="1" applyBorder="1" applyAlignment="1">
      <alignment wrapText="1"/>
    </xf>
    <xf numFmtId="164" fontId="0" fillId="0" borderId="21" xfId="0" applyNumberFormat="1" applyBorder="1"/>
    <xf numFmtId="10" fontId="0" fillId="0" borderId="21" xfId="0" applyNumberFormat="1" applyBorder="1"/>
    <xf numFmtId="10" fontId="0" fillId="0" borderId="22" xfId="0" applyNumberFormat="1" applyBorder="1"/>
    <xf numFmtId="10" fontId="0" fillId="0" borderId="14" xfId="0" applyNumberFormat="1" applyBorder="1" applyAlignment="1">
      <alignment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8" fontId="0" fillId="0" borderId="23" xfId="0" applyNumberFormat="1" applyBorder="1"/>
    <xf numFmtId="6" fontId="0" fillId="0" borderId="23" xfId="0" applyNumberFormat="1" applyBorder="1"/>
    <xf numFmtId="164" fontId="0" fillId="2" borderId="8" xfId="0" applyNumberFormat="1" applyFill="1" applyBorder="1"/>
    <xf numFmtId="6" fontId="0" fillId="0" borderId="24" xfId="0" applyNumberFormat="1" applyBorder="1"/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8" xfId="0" applyBorder="1" applyAlignment="1">
      <alignment wrapText="1"/>
    </xf>
    <xf numFmtId="164" fontId="0" fillId="0" borderId="22" xfId="0" applyNumberFormat="1" applyBorder="1"/>
    <xf numFmtId="0" fontId="1" fillId="0" borderId="1" xfId="0" applyFont="1" applyBorder="1"/>
    <xf numFmtId="0" fontId="0" fillId="0" borderId="21" xfId="0" applyBorder="1"/>
    <xf numFmtId="164" fontId="0" fillId="0" borderId="19" xfId="0" applyNumberFormat="1" applyBorder="1"/>
    <xf numFmtId="164" fontId="0" fillId="0" borderId="3" xfId="0" applyNumberFormat="1" applyBorder="1"/>
    <xf numFmtId="164" fontId="0" fillId="0" borderId="20" xfId="0" applyNumberFormat="1" applyBorder="1"/>
    <xf numFmtId="164" fontId="0" fillId="0" borderId="18" xfId="0" applyNumberFormat="1" applyBorder="1"/>
    <xf numFmtId="164" fontId="1" fillId="0" borderId="1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4" fontId="0" fillId="0" borderId="29" xfId="0" applyNumberFormat="1" applyBorder="1"/>
    <xf numFmtId="164" fontId="0" fillId="0" borderId="28" xfId="0" applyNumberFormat="1" applyBorder="1"/>
    <xf numFmtId="164" fontId="0" fillId="0" borderId="30" xfId="0" applyNumberFormat="1" applyBorder="1"/>
    <xf numFmtId="0" fontId="0" fillId="0" borderId="13" xfId="0" applyBorder="1" applyAlignment="1">
      <alignment wrapText="1"/>
    </xf>
    <xf numFmtId="0" fontId="0" fillId="0" borderId="10" xfId="0" applyBorder="1"/>
    <xf numFmtId="0" fontId="0" fillId="0" borderId="31" xfId="0" applyBorder="1"/>
    <xf numFmtId="164" fontId="0" fillId="0" borderId="32" xfId="0" applyNumberFormat="1" applyBorder="1"/>
    <xf numFmtId="164" fontId="0" fillId="0" borderId="26" xfId="0" applyNumberFormat="1" applyBorder="1"/>
    <xf numFmtId="164" fontId="0" fillId="2" borderId="33" xfId="0" applyNumberFormat="1" applyFill="1" applyBorder="1"/>
    <xf numFmtId="164" fontId="0" fillId="0" borderId="33" xfId="0" applyNumberFormat="1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164" fontId="0" fillId="0" borderId="36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0" fontId="0" fillId="0" borderId="5" xfId="0" applyBorder="1"/>
    <xf numFmtId="0" fontId="0" fillId="0" borderId="39" xfId="0" applyBorder="1"/>
    <xf numFmtId="0" fontId="0" fillId="0" borderId="25" xfId="0" applyBorder="1"/>
    <xf numFmtId="164" fontId="0" fillId="0" borderId="40" xfId="0" applyNumberFormat="1" applyBorder="1"/>
    <xf numFmtId="164" fontId="0" fillId="0" borderId="25" xfId="0" applyNumberFormat="1" applyBorder="1"/>
    <xf numFmtId="164" fontId="0" fillId="0" borderId="41" xfId="0" applyNumberFormat="1" applyBorder="1"/>
    <xf numFmtId="8" fontId="0" fillId="0" borderId="24" xfId="0" applyNumberFormat="1" applyBorder="1"/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0" fontId="7" fillId="0" borderId="0" xfId="1" applyFont="1" applyAlignment="1">
      <alignment horizontal="left" wrapText="1"/>
    </xf>
    <xf numFmtId="4" fontId="7" fillId="0" borderId="0" xfId="1" applyNumberFormat="1" applyFont="1" applyAlignment="1">
      <alignment horizontal="right"/>
    </xf>
    <xf numFmtId="14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Alignment="1">
      <alignment horizontal="left" vertical="top"/>
    </xf>
    <xf numFmtId="0" fontId="5" fillId="0" borderId="0" xfId="1" applyAlignment="1">
      <alignment vertical="top"/>
    </xf>
    <xf numFmtId="0" fontId="0" fillId="0" borderId="0" xfId="0" applyAlignment="1">
      <alignment vertical="top"/>
    </xf>
    <xf numFmtId="14" fontId="7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4" fontId="7" fillId="0" borderId="0" xfId="1" applyNumberFormat="1" applyFont="1" applyAlignment="1">
      <alignment horizontal="right" vertical="top"/>
    </xf>
    <xf numFmtId="0" fontId="5" fillId="0" borderId="0" xfId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14" fontId="8" fillId="0" borderId="0" xfId="1" applyNumberFormat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wrapText="1"/>
    </xf>
    <xf numFmtId="4" fontId="8" fillId="0" borderId="0" xfId="1" applyNumberFormat="1" applyFont="1" applyAlignment="1">
      <alignment horizontal="right" vertical="top"/>
    </xf>
    <xf numFmtId="0" fontId="9" fillId="0" borderId="0" xfId="1" applyFont="1" applyAlignment="1">
      <alignment vertical="top"/>
    </xf>
    <xf numFmtId="0" fontId="5" fillId="4" borderId="0" xfId="1" applyFill="1" applyAlignment="1">
      <alignment vertical="top"/>
    </xf>
    <xf numFmtId="4" fontId="7" fillId="4" borderId="0" xfId="1" applyNumberFormat="1" applyFont="1" applyFill="1" applyAlignment="1">
      <alignment horizontal="right" vertical="top"/>
    </xf>
    <xf numFmtId="0" fontId="0" fillId="4" borderId="0" xfId="0" applyFill="1" applyAlignment="1">
      <alignment vertical="top"/>
    </xf>
    <xf numFmtId="0" fontId="9" fillId="4" borderId="0" xfId="1" applyFont="1" applyFill="1" applyAlignment="1">
      <alignment vertical="top"/>
    </xf>
    <xf numFmtId="0" fontId="5" fillId="4" borderId="0" xfId="1" applyFill="1"/>
    <xf numFmtId="14" fontId="7" fillId="5" borderId="0" xfId="1" applyNumberFormat="1" applyFont="1" applyFill="1" applyAlignment="1">
      <alignment horizontal="left" vertical="top"/>
    </xf>
    <xf numFmtId="0" fontId="7" fillId="5" borderId="0" xfId="1" applyFont="1" applyFill="1" applyAlignment="1">
      <alignment horizontal="left" vertical="top"/>
    </xf>
    <xf numFmtId="0" fontId="7" fillId="5" borderId="0" xfId="1" applyFont="1" applyFill="1" applyAlignment="1">
      <alignment horizontal="left" vertical="top" wrapText="1"/>
    </xf>
    <xf numFmtId="4" fontId="7" fillId="5" borderId="0" xfId="1" applyNumberFormat="1" applyFont="1" applyFill="1" applyAlignment="1">
      <alignment horizontal="right" vertical="top"/>
    </xf>
    <xf numFmtId="0" fontId="5" fillId="5" borderId="0" xfId="1" applyFill="1" applyAlignment="1">
      <alignment vertical="top"/>
    </xf>
    <xf numFmtId="0" fontId="6" fillId="6" borderId="0" xfId="1" applyFont="1" applyFill="1" applyAlignment="1">
      <alignment horizontal="left" vertical="top"/>
    </xf>
    <xf numFmtId="0" fontId="6" fillId="7" borderId="0" xfId="1" applyFont="1" applyFill="1" applyAlignment="1">
      <alignment horizontal="left" vertical="top"/>
    </xf>
    <xf numFmtId="14" fontId="10" fillId="0" borderId="0" xfId="1" applyNumberFormat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4" fontId="10" fillId="0" borderId="0" xfId="1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2" fillId="0" borderId="0" xfId="1" applyFont="1" applyAlignment="1">
      <alignment vertical="top"/>
    </xf>
    <xf numFmtId="0" fontId="12" fillId="4" borderId="0" xfId="1" applyFont="1" applyFill="1" applyAlignment="1">
      <alignment vertical="top"/>
    </xf>
    <xf numFmtId="14" fontId="10" fillId="5" borderId="0" xfId="1" applyNumberFormat="1" applyFont="1" applyFill="1" applyAlignment="1">
      <alignment horizontal="left" vertical="top"/>
    </xf>
    <xf numFmtId="0" fontId="10" fillId="5" borderId="0" xfId="1" applyFont="1" applyFill="1" applyAlignment="1">
      <alignment horizontal="left" vertical="top"/>
    </xf>
    <xf numFmtId="0" fontId="10" fillId="5" borderId="0" xfId="1" applyFont="1" applyFill="1" applyAlignment="1">
      <alignment horizontal="left" vertical="top" wrapText="1"/>
    </xf>
    <xf numFmtId="4" fontId="10" fillId="5" borderId="0" xfId="1" applyNumberFormat="1" applyFont="1" applyFill="1" applyAlignment="1">
      <alignment horizontal="right" vertical="top"/>
    </xf>
    <xf numFmtId="0" fontId="12" fillId="5" borderId="0" xfId="1" applyFont="1" applyFill="1" applyAlignment="1">
      <alignment vertical="top"/>
    </xf>
    <xf numFmtId="4" fontId="7" fillId="4" borderId="0" xfId="1" applyNumberFormat="1" applyFont="1" applyFill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3" fillId="0" borderId="0" xfId="0" applyFont="1"/>
    <xf numFmtId="4" fontId="13" fillId="0" borderId="0" xfId="0" applyNumberFormat="1" applyFont="1" applyAlignment="1">
      <alignment vertical="top"/>
    </xf>
    <xf numFmtId="4" fontId="14" fillId="0" borderId="0" xfId="0" applyNumberFormat="1" applyFont="1" applyAlignment="1">
      <alignment vertical="top"/>
    </xf>
    <xf numFmtId="4" fontId="15" fillId="0" borderId="0" xfId="0" applyNumberFormat="1" applyFont="1" applyAlignment="1">
      <alignment vertical="top"/>
    </xf>
    <xf numFmtId="4" fontId="13" fillId="0" borderId="0" xfId="0" applyNumberFormat="1" applyFont="1"/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0" fontId="13" fillId="0" borderId="31" xfId="0" applyFont="1" applyBorder="1" applyAlignment="1">
      <alignment vertical="top"/>
    </xf>
    <xf numFmtId="4" fontId="13" fillId="0" borderId="32" xfId="0" applyNumberFormat="1" applyFont="1" applyBorder="1" applyAlignment="1">
      <alignment vertical="top"/>
    </xf>
    <xf numFmtId="0" fontId="13" fillId="0" borderId="39" xfId="0" applyFont="1" applyBorder="1" applyAlignment="1">
      <alignment vertical="top"/>
    </xf>
    <xf numFmtId="4" fontId="13" fillId="0" borderId="40" xfId="0" applyNumberFormat="1" applyFont="1" applyBorder="1" applyAlignment="1">
      <alignment vertical="top"/>
    </xf>
    <xf numFmtId="0" fontId="13" fillId="0" borderId="27" xfId="0" applyFont="1" applyBorder="1" applyAlignment="1">
      <alignment vertical="top"/>
    </xf>
    <xf numFmtId="4" fontId="13" fillId="0" borderId="29" xfId="0" applyNumberFormat="1" applyFont="1" applyBorder="1" applyAlignment="1">
      <alignment vertical="top"/>
    </xf>
    <xf numFmtId="0" fontId="8" fillId="4" borderId="0" xfId="1" applyFont="1" applyFill="1" applyAlignment="1">
      <alignment vertical="top"/>
    </xf>
    <xf numFmtId="0" fontId="13" fillId="0" borderId="2" xfId="0" applyFont="1" applyBorder="1" applyAlignment="1">
      <alignment vertical="top"/>
    </xf>
    <xf numFmtId="4" fontId="13" fillId="0" borderId="3" xfId="0" applyNumberFormat="1" applyFont="1" applyBorder="1" applyAlignment="1">
      <alignment vertical="top"/>
    </xf>
    <xf numFmtId="0" fontId="13" fillId="3" borderId="2" xfId="0" applyFont="1" applyFill="1" applyBorder="1" applyAlignment="1">
      <alignment vertical="top"/>
    </xf>
    <xf numFmtId="4" fontId="13" fillId="3" borderId="3" xfId="0" applyNumberFormat="1" applyFont="1" applyFill="1" applyBorder="1" applyAlignment="1">
      <alignment vertical="top"/>
    </xf>
    <xf numFmtId="4" fontId="15" fillId="0" borderId="40" xfId="0" applyNumberFormat="1" applyFont="1" applyBorder="1" applyAlignment="1">
      <alignment vertical="top"/>
    </xf>
    <xf numFmtId="0" fontId="10" fillId="0" borderId="0" xfId="1" applyFont="1" applyAlignment="1">
      <alignment vertical="top"/>
    </xf>
    <xf numFmtId="4" fontId="10" fillId="0" borderId="0" xfId="1" applyNumberFormat="1" applyFont="1" applyAlignment="1">
      <alignment vertical="top"/>
    </xf>
    <xf numFmtId="164" fontId="4" fillId="0" borderId="0" xfId="0" applyNumberFormat="1" applyFont="1"/>
    <xf numFmtId="164" fontId="4" fillId="0" borderId="0" xfId="0" quotePrefix="1" applyNumberFormat="1" applyFont="1"/>
    <xf numFmtId="0" fontId="13" fillId="0" borderId="31" xfId="0" applyFont="1" applyBorder="1"/>
    <xf numFmtId="4" fontId="13" fillId="0" borderId="32" xfId="0" applyNumberFormat="1" applyFont="1" applyBorder="1"/>
    <xf numFmtId="0" fontId="13" fillId="0" borderId="39" xfId="0" applyFont="1" applyBorder="1"/>
    <xf numFmtId="4" fontId="13" fillId="0" borderId="40" xfId="0" applyNumberFormat="1" applyFont="1" applyBorder="1"/>
    <xf numFmtId="0" fontId="13" fillId="0" borderId="27" xfId="0" applyFont="1" applyBorder="1"/>
    <xf numFmtId="4" fontId="13" fillId="0" borderId="29" xfId="0" applyNumberFormat="1" applyFont="1" applyBorder="1"/>
    <xf numFmtId="14" fontId="7" fillId="8" borderId="0" xfId="1" applyNumberFormat="1" applyFont="1" applyFill="1" applyAlignment="1">
      <alignment horizontal="left" vertical="top"/>
    </xf>
    <xf numFmtId="0" fontId="5" fillId="8" borderId="0" xfId="1" applyFill="1" applyAlignment="1">
      <alignment vertical="top"/>
    </xf>
    <xf numFmtId="0" fontId="7" fillId="8" borderId="0" xfId="1" applyFont="1" applyFill="1" applyAlignment="1">
      <alignment horizontal="left" vertical="top"/>
    </xf>
    <xf numFmtId="4" fontId="7" fillId="8" borderId="0" xfId="1" applyNumberFormat="1" applyFont="1" applyFill="1" applyAlignment="1">
      <alignment horizontal="right" vertical="top"/>
    </xf>
    <xf numFmtId="0" fontId="7" fillId="8" borderId="0" xfId="1" applyFont="1" applyFill="1" applyAlignment="1">
      <alignment horizontal="left" vertical="top" wrapText="1"/>
    </xf>
    <xf numFmtId="14" fontId="7" fillId="8" borderId="0" xfId="1" applyNumberFormat="1" applyFont="1" applyFill="1" applyAlignment="1">
      <alignment horizontal="left"/>
    </xf>
    <xf numFmtId="0" fontId="5" fillId="8" borderId="0" xfId="1" applyFill="1"/>
    <xf numFmtId="0" fontId="7" fillId="8" borderId="0" xfId="1" applyFont="1" applyFill="1" applyAlignment="1">
      <alignment horizontal="left"/>
    </xf>
    <xf numFmtId="4" fontId="7" fillId="8" borderId="0" xfId="1" applyNumberFormat="1" applyFont="1" applyFill="1" applyAlignment="1">
      <alignment horizontal="right"/>
    </xf>
    <xf numFmtId="0" fontId="7" fillId="8" borderId="0" xfId="1" applyFont="1" applyFill="1" applyAlignment="1">
      <alignment horizontal="left" wrapText="1"/>
    </xf>
    <xf numFmtId="4" fontId="4" fillId="0" borderId="1" xfId="0" applyNumberFormat="1" applyFont="1" applyBorder="1"/>
    <xf numFmtId="0" fontId="0" fillId="0" borderId="31" xfId="0" applyBorder="1" applyAlignment="1">
      <alignment vertical="top"/>
    </xf>
    <xf numFmtId="0" fontId="0" fillId="0" borderId="44" xfId="0" applyBorder="1" applyAlignment="1">
      <alignment vertical="top"/>
    </xf>
    <xf numFmtId="0" fontId="14" fillId="0" borderId="44" xfId="0" applyFont="1" applyBorder="1" applyAlignment="1">
      <alignment vertical="top"/>
    </xf>
    <xf numFmtId="0" fontId="0" fillId="0" borderId="32" xfId="0" applyBorder="1" applyAlignment="1">
      <alignment vertical="top"/>
    </xf>
    <xf numFmtId="0" fontId="13" fillId="0" borderId="40" xfId="0" applyFont="1" applyBorder="1" applyAlignment="1">
      <alignment vertical="top"/>
    </xf>
    <xf numFmtId="0" fontId="13" fillId="0" borderId="45" xfId="0" applyFont="1" applyBorder="1" applyAlignment="1">
      <alignment vertical="top"/>
    </xf>
    <xf numFmtId="4" fontId="13" fillId="0" borderId="45" xfId="0" applyNumberFormat="1" applyFont="1" applyBorder="1" applyAlignment="1">
      <alignment vertical="top"/>
    </xf>
    <xf numFmtId="0" fontId="13" fillId="3" borderId="1" xfId="0" applyFont="1" applyFill="1" applyBorder="1" applyAlignment="1">
      <alignment vertical="top"/>
    </xf>
    <xf numFmtId="0" fontId="14" fillId="0" borderId="2" xfId="0" applyFont="1" applyBorder="1" applyAlignment="1">
      <alignment vertical="top"/>
    </xf>
    <xf numFmtId="4" fontId="14" fillId="0" borderId="3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3" borderId="39" xfId="0" applyFont="1" applyFill="1" applyBorder="1" applyAlignment="1">
      <alignment vertical="top"/>
    </xf>
    <xf numFmtId="10" fontId="4" fillId="0" borderId="0" xfId="0" applyNumberFormat="1" applyFont="1"/>
    <xf numFmtId="0" fontId="0" fillId="0" borderId="39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29" xfId="0" applyBorder="1" applyAlignment="1">
      <alignment vertical="top"/>
    </xf>
    <xf numFmtId="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46" xfId="0" applyBorder="1"/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164" fontId="1" fillId="0" borderId="42" xfId="0" quotePrefix="1" applyNumberFormat="1" applyFont="1" applyBorder="1" applyAlignment="1">
      <alignment horizontal="center"/>
    </xf>
    <xf numFmtId="0" fontId="0" fillId="0" borderId="0" xfId="0" quotePrefix="1"/>
    <xf numFmtId="164" fontId="1" fillId="0" borderId="34" xfId="0" quotePrefix="1" applyNumberFormat="1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8" fontId="17" fillId="0" borderId="16" xfId="0" applyNumberFormat="1" applyFont="1" applyBorder="1" applyAlignment="1">
      <alignment horizontal="right" vertical="center"/>
    </xf>
    <xf numFmtId="8" fontId="17" fillId="0" borderId="2" xfId="0" applyNumberFormat="1" applyFont="1" applyBorder="1" applyAlignment="1">
      <alignment horizontal="right" vertical="center"/>
    </xf>
    <xf numFmtId="164" fontId="0" fillId="0" borderId="42" xfId="0" applyNumberFormat="1" applyBorder="1"/>
    <xf numFmtId="164" fontId="0" fillId="0" borderId="49" xfId="0" applyNumberFormat="1" applyBorder="1"/>
    <xf numFmtId="0" fontId="17" fillId="0" borderId="50" xfId="0" applyFont="1" applyBorder="1" applyAlignment="1">
      <alignment vertical="center"/>
    </xf>
    <xf numFmtId="8" fontId="17" fillId="0" borderId="31" xfId="0" applyNumberFormat="1" applyFont="1" applyBorder="1" applyAlignment="1">
      <alignment horizontal="right" vertical="center"/>
    </xf>
    <xf numFmtId="164" fontId="0" fillId="0" borderId="51" xfId="0" applyNumberFormat="1" applyBorder="1"/>
    <xf numFmtId="0" fontId="18" fillId="0" borderId="12" xfId="0" applyFont="1" applyBorder="1" applyAlignment="1">
      <alignment vertical="center"/>
    </xf>
    <xf numFmtId="8" fontId="18" fillId="0" borderId="15" xfId="0" applyNumberFormat="1" applyFont="1" applyBorder="1" applyAlignment="1">
      <alignment horizontal="right" vertical="center"/>
    </xf>
    <xf numFmtId="8" fontId="17" fillId="0" borderId="52" xfId="0" applyNumberFormat="1" applyFont="1" applyBorder="1" applyAlignment="1">
      <alignment horizontal="right" vertical="center"/>
    </xf>
    <xf numFmtId="8" fontId="17" fillId="0" borderId="49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" fillId="0" borderId="23" xfId="0" applyFont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164" fontId="0" fillId="0" borderId="23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24" xfId="0" applyBorder="1" applyAlignment="1">
      <alignment wrapText="1"/>
    </xf>
    <xf numFmtId="164" fontId="1" fillId="0" borderId="42" xfId="0" applyNumberFormat="1" applyFont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7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58" xfId="0" applyBorder="1" applyAlignment="1">
      <alignment wrapText="1"/>
    </xf>
    <xf numFmtId="44" fontId="0" fillId="0" borderId="0" xfId="0" applyNumberFormat="1"/>
    <xf numFmtId="0" fontId="1" fillId="0" borderId="34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Normal" xfId="0" builtinId="0"/>
    <cellStyle name="Normal 2" xfId="1" xr:uid="{AA9E0A1D-932D-4D8D-888E-62435E5899D1}"/>
  </cellStyles>
  <dxfs count="0"/>
  <tableStyles count="0" defaultTableStyle="TableStyleMedium2" defaultPivotStyle="PivotStyleLight16"/>
  <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2B59-4E74-48E9-A457-9DCDF2B96AC0}">
  <sheetPr>
    <pageSetUpPr fitToPage="1"/>
  </sheetPr>
  <dimension ref="A2:Q116"/>
  <sheetViews>
    <sheetView tabSelected="1" topLeftCell="A30" zoomScaleNormal="100" workbookViewId="0">
      <selection activeCell="L54" sqref="L54"/>
    </sheetView>
  </sheetViews>
  <sheetFormatPr defaultRowHeight="15" x14ac:dyDescent="0.25"/>
  <cols>
    <col min="1" max="1" width="23" customWidth="1"/>
    <col min="2" max="2" width="33.85546875" customWidth="1"/>
    <col min="3" max="3" width="20.42578125" style="2" customWidth="1"/>
    <col min="4" max="4" width="20.42578125" style="2" hidden="1" customWidth="1"/>
    <col min="5" max="5" width="20.140625" style="2" customWidth="1"/>
    <col min="6" max="6" width="34" style="2" bestFit="1" customWidth="1"/>
    <col min="7" max="7" width="16" style="1" customWidth="1"/>
    <col min="8" max="8" width="15.7109375" style="1" bestFit="1" customWidth="1"/>
    <col min="9" max="9" width="18.7109375" style="2" customWidth="1"/>
    <col min="10" max="10" width="44.140625" style="7" hidden="1" customWidth="1"/>
    <col min="11" max="11" width="36.42578125" style="7" hidden="1" customWidth="1"/>
    <col min="12" max="12" width="11.140625" bestFit="1" customWidth="1"/>
    <col min="18" max="18" width="10.140625" bestFit="1" customWidth="1"/>
  </cols>
  <sheetData>
    <row r="2" spans="1:17" ht="15.75" thickBot="1" x14ac:dyDescent="0.3">
      <c r="E2"/>
    </row>
    <row r="3" spans="1:17" s="3" customFormat="1" ht="15.75" thickBot="1" x14ac:dyDescent="0.3">
      <c r="C3" s="200" t="s">
        <v>127</v>
      </c>
      <c r="D3" s="202" t="s">
        <v>923</v>
      </c>
      <c r="E3" s="232" t="s">
        <v>917</v>
      </c>
      <c r="F3" s="233"/>
      <c r="G3" s="233"/>
      <c r="H3" s="234" t="s">
        <v>918</v>
      </c>
      <c r="I3" s="235"/>
      <c r="J3" s="9"/>
      <c r="K3" s="9"/>
    </row>
    <row r="4" spans="1:17" s="9" customFormat="1" ht="15.75" thickBot="1" x14ac:dyDescent="0.3">
      <c r="A4" s="80" t="s">
        <v>1</v>
      </c>
      <c r="B4" s="81" t="s">
        <v>2</v>
      </c>
      <c r="C4" s="82" t="s">
        <v>128</v>
      </c>
      <c r="D4" s="83" t="s">
        <v>924</v>
      </c>
      <c r="E4" s="83" t="s">
        <v>129</v>
      </c>
      <c r="F4" s="82" t="s">
        <v>948</v>
      </c>
      <c r="G4" s="84" t="s">
        <v>5</v>
      </c>
      <c r="H4" s="85" t="s">
        <v>5</v>
      </c>
      <c r="I4" s="224" t="s">
        <v>6</v>
      </c>
      <c r="J4" s="216" t="s">
        <v>7</v>
      </c>
    </row>
    <row r="5" spans="1:17" ht="15.75" customHeight="1" x14ac:dyDescent="0.25">
      <c r="A5" s="10" t="s">
        <v>8</v>
      </c>
      <c r="B5" s="26" t="s">
        <v>9</v>
      </c>
      <c r="C5" s="11">
        <v>871.12</v>
      </c>
      <c r="D5" s="49">
        <v>1359.97</v>
      </c>
      <c r="E5" s="49">
        <v>1476</v>
      </c>
      <c r="F5" s="11">
        <v>2600</v>
      </c>
      <c r="G5" s="34">
        <v>3000</v>
      </c>
      <c r="H5" s="34">
        <v>3000</v>
      </c>
      <c r="I5" s="225"/>
      <c r="J5" s="217" t="s">
        <v>10</v>
      </c>
      <c r="K5"/>
      <c r="Q5" s="2"/>
    </row>
    <row r="6" spans="1:17" ht="45" x14ac:dyDescent="0.25">
      <c r="A6" s="13"/>
      <c r="B6" s="8" t="s">
        <v>11</v>
      </c>
      <c r="C6" s="6">
        <v>1988.18</v>
      </c>
      <c r="D6" s="50">
        <v>1988.18</v>
      </c>
      <c r="E6" s="50">
        <v>2289.39</v>
      </c>
      <c r="F6" s="6">
        <v>2289.39</v>
      </c>
      <c r="G6" s="35">
        <v>2500</v>
      </c>
      <c r="H6" s="35">
        <v>2800</v>
      </c>
      <c r="I6" s="226" t="s">
        <v>947</v>
      </c>
      <c r="J6" s="218" t="s">
        <v>11</v>
      </c>
      <c r="K6"/>
      <c r="Q6" s="2"/>
    </row>
    <row r="7" spans="1:17" ht="45" x14ac:dyDescent="0.25">
      <c r="A7" s="13"/>
      <c r="B7" s="8" t="s">
        <v>12</v>
      </c>
      <c r="C7" s="6">
        <v>5130</v>
      </c>
      <c r="D7" s="50">
        <v>0</v>
      </c>
      <c r="E7" s="50">
        <v>0</v>
      </c>
      <c r="F7" s="6">
        <v>5130</v>
      </c>
      <c r="G7" s="35">
        <v>7200</v>
      </c>
      <c r="H7" s="35">
        <v>7500</v>
      </c>
      <c r="I7" s="226" t="s">
        <v>946</v>
      </c>
      <c r="J7" s="218" t="s">
        <v>13</v>
      </c>
      <c r="K7"/>
      <c r="Q7" s="2"/>
    </row>
    <row r="8" spans="1:17" x14ac:dyDescent="0.25">
      <c r="A8" s="13"/>
      <c r="B8" s="8" t="s">
        <v>14</v>
      </c>
      <c r="C8" s="6">
        <v>153.15</v>
      </c>
      <c r="D8" s="50">
        <v>0</v>
      </c>
      <c r="E8" s="50">
        <v>0</v>
      </c>
      <c r="F8" s="6">
        <v>50</v>
      </c>
      <c r="G8" s="35">
        <v>500</v>
      </c>
      <c r="H8" s="35">
        <v>250</v>
      </c>
      <c r="I8" s="226"/>
      <c r="J8" s="218"/>
      <c r="K8"/>
      <c r="Q8" s="2"/>
    </row>
    <row r="9" spans="1:17" x14ac:dyDescent="0.25">
      <c r="A9" s="13"/>
      <c r="B9" s="8" t="s">
        <v>15</v>
      </c>
      <c r="C9" s="6">
        <v>660.69</v>
      </c>
      <c r="D9" s="50">
        <v>0</v>
      </c>
      <c r="E9" s="50">
        <v>450</v>
      </c>
      <c r="F9" s="6">
        <v>450</v>
      </c>
      <c r="G9" s="35">
        <v>1500</v>
      </c>
      <c r="H9" s="35">
        <v>1500</v>
      </c>
      <c r="I9" s="226"/>
      <c r="J9" s="218" t="s">
        <v>16</v>
      </c>
      <c r="K9"/>
      <c r="Q9" s="2"/>
    </row>
    <row r="10" spans="1:17" x14ac:dyDescent="0.25">
      <c r="A10" s="13"/>
      <c r="B10" s="8" t="s">
        <v>17</v>
      </c>
      <c r="C10" s="6">
        <v>0</v>
      </c>
      <c r="D10" s="50">
        <v>0</v>
      </c>
      <c r="E10" s="50">
        <v>0</v>
      </c>
      <c r="F10" s="6">
        <v>110</v>
      </c>
      <c r="G10" s="35">
        <v>200</v>
      </c>
      <c r="H10" s="35">
        <v>200</v>
      </c>
      <c r="I10" s="226"/>
      <c r="J10" s="218"/>
      <c r="K10"/>
      <c r="Q10" s="2"/>
    </row>
    <row r="11" spans="1:17" ht="15" customHeight="1" x14ac:dyDescent="0.25">
      <c r="A11" s="13"/>
      <c r="B11" s="8" t="s">
        <v>18</v>
      </c>
      <c r="C11" s="6">
        <v>175</v>
      </c>
      <c r="D11" s="50">
        <v>0</v>
      </c>
      <c r="E11" s="50">
        <v>0</v>
      </c>
      <c r="F11" s="6">
        <v>250</v>
      </c>
      <c r="G11" s="35">
        <v>250</v>
      </c>
      <c r="H11" s="35">
        <v>500</v>
      </c>
      <c r="I11" s="226"/>
      <c r="J11" s="218" t="s">
        <v>19</v>
      </c>
      <c r="K11"/>
      <c r="Q11" s="2"/>
    </row>
    <row r="12" spans="1:17" x14ac:dyDescent="0.25">
      <c r="A12" s="13"/>
      <c r="B12" s="8" t="s">
        <v>20</v>
      </c>
      <c r="C12" s="6">
        <v>1537.55</v>
      </c>
      <c r="D12" s="50">
        <v>951.56</v>
      </c>
      <c r="E12" s="50">
        <v>829.68</v>
      </c>
      <c r="F12" s="6">
        <v>1500</v>
      </c>
      <c r="G12" s="35">
        <v>2000</v>
      </c>
      <c r="H12" s="35">
        <v>2000</v>
      </c>
      <c r="I12" s="226"/>
      <c r="J12" s="218"/>
      <c r="K12"/>
      <c r="Q12" s="2"/>
    </row>
    <row r="13" spans="1:17" ht="45" x14ac:dyDescent="0.25">
      <c r="A13" s="13"/>
      <c r="B13" s="8" t="s">
        <v>21</v>
      </c>
      <c r="C13" s="6">
        <v>193.5</v>
      </c>
      <c r="D13" s="50">
        <v>0</v>
      </c>
      <c r="E13" s="50">
        <v>150</v>
      </c>
      <c r="F13" s="6">
        <v>700</v>
      </c>
      <c r="G13" s="35">
        <v>0</v>
      </c>
      <c r="H13" s="35">
        <v>1200</v>
      </c>
      <c r="I13" s="226" t="s">
        <v>22</v>
      </c>
      <c r="J13" s="218" t="s">
        <v>23</v>
      </c>
      <c r="K13"/>
      <c r="Q13" s="2"/>
    </row>
    <row r="14" spans="1:17" x14ac:dyDescent="0.25">
      <c r="A14" s="13"/>
      <c r="B14" s="8" t="s">
        <v>24</v>
      </c>
      <c r="C14" s="6">
        <v>2235.67</v>
      </c>
      <c r="D14" s="50">
        <v>1884.67</v>
      </c>
      <c r="E14" s="50">
        <v>1800</v>
      </c>
      <c r="F14" s="6">
        <v>1800</v>
      </c>
      <c r="G14" s="35">
        <v>2300</v>
      </c>
      <c r="H14" s="35">
        <v>2500</v>
      </c>
      <c r="I14" s="226" t="s">
        <v>827</v>
      </c>
      <c r="J14" s="218"/>
      <c r="K14"/>
      <c r="Q14" s="2"/>
    </row>
    <row r="15" spans="1:17" ht="15.75" thickBot="1" x14ac:dyDescent="0.3">
      <c r="A15" s="15"/>
      <c r="B15" s="27" t="s">
        <v>26</v>
      </c>
      <c r="C15" s="16">
        <v>172.7</v>
      </c>
      <c r="D15" s="51">
        <v>97.1</v>
      </c>
      <c r="E15" s="51">
        <v>98.9</v>
      </c>
      <c r="F15" s="16">
        <v>150</v>
      </c>
      <c r="G15" s="36">
        <v>250</v>
      </c>
      <c r="H15" s="36">
        <v>250</v>
      </c>
      <c r="I15" s="227"/>
      <c r="J15" s="219"/>
      <c r="K15"/>
      <c r="L15" s="2">
        <f>SUM(H5:H15)</f>
        <v>21700</v>
      </c>
      <c r="Q15" s="2"/>
    </row>
    <row r="16" spans="1:17" x14ac:dyDescent="0.25">
      <c r="A16" s="13" t="s">
        <v>27</v>
      </c>
      <c r="B16" s="55" t="s">
        <v>28</v>
      </c>
      <c r="C16" s="58">
        <v>141.83000000000001</v>
      </c>
      <c r="D16" s="57">
        <v>141.83000000000001</v>
      </c>
      <c r="E16" s="57">
        <v>67.7</v>
      </c>
      <c r="F16" s="58">
        <v>900</v>
      </c>
      <c r="G16" s="59">
        <v>1000</v>
      </c>
      <c r="H16" s="59">
        <v>1000</v>
      </c>
      <c r="I16" s="225"/>
      <c r="J16" s="217" t="s">
        <v>29</v>
      </c>
      <c r="K16"/>
      <c r="Q16" s="2"/>
    </row>
    <row r="17" spans="1:17" x14ac:dyDescent="0.25">
      <c r="A17" s="13"/>
      <c r="B17" s="8" t="s">
        <v>30</v>
      </c>
      <c r="C17" s="6">
        <v>1045</v>
      </c>
      <c r="D17" s="50">
        <v>759.09</v>
      </c>
      <c r="E17" s="50">
        <v>470.51</v>
      </c>
      <c r="F17" s="6">
        <v>1200</v>
      </c>
      <c r="G17" s="35">
        <v>1000</v>
      </c>
      <c r="H17" s="35">
        <v>1200</v>
      </c>
      <c r="I17" s="226"/>
      <c r="J17" s="218" t="s">
        <v>31</v>
      </c>
      <c r="K17"/>
      <c r="Q17" s="2"/>
    </row>
    <row r="18" spans="1:17" ht="30.75" thickBot="1" x14ac:dyDescent="0.3">
      <c r="A18" s="13"/>
      <c r="B18" s="62" t="s">
        <v>32</v>
      </c>
      <c r="C18" s="64">
        <v>80.84</v>
      </c>
      <c r="D18" s="63">
        <v>80.84</v>
      </c>
      <c r="E18" s="63">
        <v>262.39</v>
      </c>
      <c r="F18" s="64">
        <v>262.39</v>
      </c>
      <c r="G18" s="66">
        <v>0</v>
      </c>
      <c r="H18" s="66">
        <v>300</v>
      </c>
      <c r="I18" s="227" t="s">
        <v>33</v>
      </c>
      <c r="J18" s="219"/>
      <c r="K18"/>
      <c r="L18" s="2">
        <f>SUM(H16:H18)</f>
        <v>2500</v>
      </c>
      <c r="Q18" s="2"/>
    </row>
    <row r="19" spans="1:17" ht="15.75" thickBot="1" x14ac:dyDescent="0.3">
      <c r="A19" s="18" t="s">
        <v>34</v>
      </c>
      <c r="B19" s="28" t="s">
        <v>35</v>
      </c>
      <c r="C19" s="19">
        <v>925</v>
      </c>
      <c r="D19" s="52">
        <v>120</v>
      </c>
      <c r="E19" s="52">
        <v>770</v>
      </c>
      <c r="F19" s="19">
        <v>1100</v>
      </c>
      <c r="G19" s="37">
        <v>1300</v>
      </c>
      <c r="H19" s="37">
        <v>1350</v>
      </c>
      <c r="I19" s="228"/>
      <c r="J19" s="220"/>
      <c r="K19"/>
      <c r="L19">
        <v>1350</v>
      </c>
      <c r="Q19" s="2"/>
    </row>
    <row r="20" spans="1:17" ht="75.75" thickBot="1" x14ac:dyDescent="0.3">
      <c r="A20" s="18" t="s">
        <v>47</v>
      </c>
      <c r="B20" s="28" t="s">
        <v>48</v>
      </c>
      <c r="C20" s="19">
        <v>9040.8799999999992</v>
      </c>
      <c r="D20" s="52">
        <v>0</v>
      </c>
      <c r="E20" s="52">
        <v>0</v>
      </c>
      <c r="F20" s="19">
        <v>0</v>
      </c>
      <c r="G20" s="39">
        <v>3000</v>
      </c>
      <c r="H20" s="37">
        <v>3000</v>
      </c>
      <c r="I20" s="228" t="s">
        <v>945</v>
      </c>
      <c r="J20" s="221"/>
      <c r="K20" t="s">
        <v>919</v>
      </c>
      <c r="L20">
        <v>3000</v>
      </c>
      <c r="Q20" s="2"/>
    </row>
    <row r="21" spans="1:17" x14ac:dyDescent="0.25">
      <c r="A21" s="13" t="s">
        <v>49</v>
      </c>
      <c r="B21" s="55" t="s">
        <v>50</v>
      </c>
      <c r="C21" s="58">
        <v>4222.2</v>
      </c>
      <c r="D21" s="57">
        <v>2875.57</v>
      </c>
      <c r="E21" s="57">
        <v>3718.22</v>
      </c>
      <c r="F21" s="58">
        <v>5000</v>
      </c>
      <c r="G21" s="59">
        <v>5500</v>
      </c>
      <c r="H21" s="59">
        <v>5400</v>
      </c>
      <c r="I21" s="225"/>
      <c r="J21" s="217"/>
      <c r="K21"/>
      <c r="Q21" s="2"/>
    </row>
    <row r="22" spans="1:17" x14ac:dyDescent="0.25">
      <c r="A22" s="13"/>
      <c r="B22" s="8" t="s">
        <v>112</v>
      </c>
      <c r="C22" s="6">
        <v>2071.92</v>
      </c>
      <c r="D22" s="50">
        <v>2563.92</v>
      </c>
      <c r="E22" s="50">
        <v>0</v>
      </c>
      <c r="F22" s="6">
        <v>0</v>
      </c>
      <c r="G22" s="35">
        <v>0</v>
      </c>
      <c r="H22" s="35">
        <v>0</v>
      </c>
      <c r="I22" s="226"/>
      <c r="J22" s="218"/>
      <c r="K22"/>
      <c r="Q22" s="2"/>
    </row>
    <row r="23" spans="1:17" x14ac:dyDescent="0.25">
      <c r="A23" s="13"/>
      <c r="B23" s="8" t="s">
        <v>54</v>
      </c>
      <c r="C23" s="6">
        <v>1891.91</v>
      </c>
      <c r="D23" s="50">
        <v>1891.91</v>
      </c>
      <c r="E23" s="50">
        <v>1971.75</v>
      </c>
      <c r="F23" s="6">
        <v>1971.75</v>
      </c>
      <c r="G23" s="35">
        <v>3500</v>
      </c>
      <c r="H23" s="35">
        <v>3000</v>
      </c>
      <c r="I23" s="226"/>
      <c r="J23" s="218"/>
      <c r="K23"/>
      <c r="Q23" s="2"/>
    </row>
    <row r="24" spans="1:17" x14ac:dyDescent="0.25">
      <c r="A24" s="13"/>
      <c r="B24" s="8" t="s">
        <v>138</v>
      </c>
      <c r="C24" s="6">
        <v>1764.5</v>
      </c>
      <c r="D24" s="50">
        <v>0</v>
      </c>
      <c r="E24" s="50">
        <v>0</v>
      </c>
      <c r="F24" s="6">
        <v>3100</v>
      </c>
      <c r="G24" s="35">
        <v>3100</v>
      </c>
      <c r="H24" s="35">
        <v>3200</v>
      </c>
      <c r="I24" s="226"/>
      <c r="J24" s="218"/>
      <c r="K24"/>
      <c r="Q24" s="2"/>
    </row>
    <row r="25" spans="1:17" x14ac:dyDescent="0.25">
      <c r="A25" s="13"/>
      <c r="B25" s="8" t="s">
        <v>137</v>
      </c>
      <c r="C25" s="6">
        <v>1135.18</v>
      </c>
      <c r="D25" s="50">
        <v>1135.18</v>
      </c>
      <c r="E25" s="50">
        <v>0</v>
      </c>
      <c r="F25" s="6">
        <v>0</v>
      </c>
      <c r="G25" s="35">
        <v>0</v>
      </c>
      <c r="H25" s="35">
        <v>0</v>
      </c>
      <c r="I25" s="226"/>
      <c r="J25" s="218"/>
      <c r="K25"/>
      <c r="Q25" s="2"/>
    </row>
    <row r="26" spans="1:17" x14ac:dyDescent="0.25">
      <c r="A26" s="13"/>
      <c r="B26" s="62" t="s">
        <v>878</v>
      </c>
      <c r="C26" s="64">
        <v>0</v>
      </c>
      <c r="D26" s="63">
        <v>0</v>
      </c>
      <c r="E26" s="63">
        <v>0</v>
      </c>
      <c r="F26" s="64">
        <v>0</v>
      </c>
      <c r="G26" s="66">
        <v>2400</v>
      </c>
      <c r="H26" s="66">
        <v>3000</v>
      </c>
      <c r="I26" s="229"/>
      <c r="J26" s="222"/>
      <c r="K26"/>
      <c r="Q26" s="2"/>
    </row>
    <row r="27" spans="1:17" ht="15.75" thickBot="1" x14ac:dyDescent="0.3">
      <c r="A27" s="13"/>
      <c r="B27" s="62" t="s">
        <v>57</v>
      </c>
      <c r="C27" s="64">
        <v>61.51</v>
      </c>
      <c r="D27" s="63">
        <v>61.51</v>
      </c>
      <c r="E27" s="63">
        <v>516.63</v>
      </c>
      <c r="F27" s="64">
        <v>516.63</v>
      </c>
      <c r="G27" s="66">
        <v>500</v>
      </c>
      <c r="H27" s="66">
        <v>400</v>
      </c>
      <c r="I27" s="227"/>
      <c r="J27" s="219"/>
      <c r="K27"/>
      <c r="L27" s="2">
        <f>SUM(H21:H27)</f>
        <v>15000</v>
      </c>
      <c r="Q27" s="2"/>
    </row>
    <row r="28" spans="1:17" x14ac:dyDescent="0.25">
      <c r="A28" s="10" t="s">
        <v>58</v>
      </c>
      <c r="B28" s="26" t="s">
        <v>59</v>
      </c>
      <c r="C28" s="11">
        <v>2200</v>
      </c>
      <c r="D28" s="49">
        <v>800</v>
      </c>
      <c r="E28" s="49">
        <v>1650</v>
      </c>
      <c r="F28" s="11">
        <v>2500</v>
      </c>
      <c r="G28" s="34">
        <v>3000</v>
      </c>
      <c r="H28" s="34">
        <v>3000</v>
      </c>
      <c r="I28" s="225"/>
      <c r="J28" s="217" t="s">
        <v>60</v>
      </c>
      <c r="K28"/>
      <c r="Q28" s="2"/>
    </row>
    <row r="29" spans="1:17" x14ac:dyDescent="0.25">
      <c r="A29" s="13"/>
      <c r="B29" s="74" t="s">
        <v>61</v>
      </c>
      <c r="C29" s="77">
        <v>443.43</v>
      </c>
      <c r="D29" s="76">
        <v>0</v>
      </c>
      <c r="E29" s="76">
        <v>200</v>
      </c>
      <c r="F29" s="77">
        <v>1200</v>
      </c>
      <c r="G29" s="78">
        <v>1500</v>
      </c>
      <c r="H29" s="78">
        <v>1500</v>
      </c>
      <c r="I29" s="230"/>
      <c r="J29" s="223"/>
      <c r="K29"/>
      <c r="Q29" s="2"/>
    </row>
    <row r="30" spans="1:17" ht="30.75" thickBot="1" x14ac:dyDescent="0.3">
      <c r="A30" s="15"/>
      <c r="B30" s="27" t="s">
        <v>130</v>
      </c>
      <c r="C30" s="16">
        <v>0</v>
      </c>
      <c r="D30" s="51">
        <v>0</v>
      </c>
      <c r="E30" s="51">
        <v>0</v>
      </c>
      <c r="F30" s="16">
        <v>0</v>
      </c>
      <c r="G30" s="36">
        <v>0</v>
      </c>
      <c r="H30" s="36">
        <v>0</v>
      </c>
      <c r="I30" s="227" t="s">
        <v>62</v>
      </c>
      <c r="J30" s="219"/>
      <c r="K30"/>
      <c r="L30" s="2">
        <f>SUM(H28:H30)</f>
        <v>4500</v>
      </c>
      <c r="Q30" s="2"/>
    </row>
    <row r="31" spans="1:17" ht="15.75" customHeight="1" thickBot="1" x14ac:dyDescent="0.3">
      <c r="A31" s="13" t="s">
        <v>63</v>
      </c>
      <c r="B31" s="74" t="s">
        <v>64</v>
      </c>
      <c r="C31" s="77">
        <v>1300.8399999999999</v>
      </c>
      <c r="D31" s="76">
        <v>0</v>
      </c>
      <c r="E31" s="76">
        <v>1029.3399999999999</v>
      </c>
      <c r="F31" s="77">
        <v>10000</v>
      </c>
      <c r="G31" s="78">
        <v>13500</v>
      </c>
      <c r="H31" s="78">
        <v>13500</v>
      </c>
      <c r="I31" s="227"/>
      <c r="J31" s="219"/>
      <c r="K31"/>
      <c r="L31">
        <v>13500</v>
      </c>
      <c r="Q31" s="2"/>
    </row>
    <row r="32" spans="1:17" ht="45" x14ac:dyDescent="0.25">
      <c r="A32" s="10" t="s">
        <v>66</v>
      </c>
      <c r="B32" s="26" t="s">
        <v>67</v>
      </c>
      <c r="C32" s="11">
        <v>0</v>
      </c>
      <c r="D32" s="49">
        <v>0</v>
      </c>
      <c r="E32" s="49">
        <v>466</v>
      </c>
      <c r="F32" s="11">
        <v>1000</v>
      </c>
      <c r="G32" s="34">
        <v>1000</v>
      </c>
      <c r="H32" s="34">
        <v>2500</v>
      </c>
      <c r="I32" s="225" t="s">
        <v>68</v>
      </c>
      <c r="J32" s="217"/>
      <c r="K32"/>
      <c r="Q32" s="2"/>
    </row>
    <row r="33" spans="1:17" x14ac:dyDescent="0.25">
      <c r="A33" s="13"/>
      <c r="B33" s="8" t="s">
        <v>963</v>
      </c>
      <c r="C33" s="6">
        <v>88.2</v>
      </c>
      <c r="D33" s="50">
        <v>0</v>
      </c>
      <c r="E33" s="50">
        <v>496.72</v>
      </c>
      <c r="F33" s="6">
        <v>1500</v>
      </c>
      <c r="G33" s="35">
        <v>1500</v>
      </c>
      <c r="H33" s="35">
        <v>2000</v>
      </c>
      <c r="I33" s="226" t="s">
        <v>69</v>
      </c>
      <c r="J33" s="218"/>
      <c r="K33"/>
      <c r="Q33" s="2"/>
    </row>
    <row r="34" spans="1:17" x14ac:dyDescent="0.25">
      <c r="A34" s="13"/>
      <c r="B34" s="8" t="s">
        <v>70</v>
      </c>
      <c r="C34" s="6">
        <v>0</v>
      </c>
      <c r="D34" s="50">
        <v>0</v>
      </c>
      <c r="E34" s="50">
        <v>0</v>
      </c>
      <c r="F34" s="6">
        <v>0</v>
      </c>
      <c r="G34" s="35">
        <v>2000</v>
      </c>
      <c r="H34" s="35">
        <v>1000</v>
      </c>
      <c r="I34" s="226"/>
      <c r="J34" s="218"/>
      <c r="K34"/>
      <c r="Q34" s="2"/>
    </row>
    <row r="35" spans="1:17" ht="45.75" thickBot="1" x14ac:dyDescent="0.3">
      <c r="A35" s="15"/>
      <c r="B35" s="27" t="s">
        <v>71</v>
      </c>
      <c r="C35" s="16">
        <v>1282.5</v>
      </c>
      <c r="D35" s="51">
        <v>1282.5</v>
      </c>
      <c r="E35" s="51">
        <v>1361.72</v>
      </c>
      <c r="F35" s="16">
        <v>1361.72</v>
      </c>
      <c r="G35" s="36">
        <v>1350</v>
      </c>
      <c r="H35" s="36">
        <v>1500</v>
      </c>
      <c r="I35" s="227" t="s">
        <v>72</v>
      </c>
      <c r="J35" s="219" t="s">
        <v>73</v>
      </c>
      <c r="K35"/>
      <c r="L35" s="2">
        <f>SUM(H32:H35)</f>
        <v>7000</v>
      </c>
      <c r="Q35" s="2"/>
    </row>
    <row r="36" spans="1:17" x14ac:dyDescent="0.25">
      <c r="A36" s="13" t="s">
        <v>74</v>
      </c>
      <c r="B36" s="55" t="s">
        <v>131</v>
      </c>
      <c r="C36" s="58">
        <v>985</v>
      </c>
      <c r="D36" s="57">
        <v>0</v>
      </c>
      <c r="E36" s="57">
        <v>0</v>
      </c>
      <c r="F36" s="58">
        <v>0</v>
      </c>
      <c r="G36" s="59">
        <v>0</v>
      </c>
      <c r="H36" s="59">
        <v>0</v>
      </c>
      <c r="I36" s="225"/>
      <c r="J36" s="217"/>
      <c r="K36"/>
      <c r="Q36" s="2"/>
    </row>
    <row r="37" spans="1:17" ht="30" x14ac:dyDescent="0.25">
      <c r="A37" s="13"/>
      <c r="B37" s="8" t="s">
        <v>76</v>
      </c>
      <c r="C37" s="6">
        <v>7179.64</v>
      </c>
      <c r="D37" s="50">
        <v>5119.6899999999996</v>
      </c>
      <c r="E37" s="50">
        <v>8731.8799999999992</v>
      </c>
      <c r="F37" s="6">
        <v>12500</v>
      </c>
      <c r="G37" s="35">
        <v>8000</v>
      </c>
      <c r="H37" s="35">
        <v>0</v>
      </c>
      <c r="I37" s="226" t="s">
        <v>944</v>
      </c>
      <c r="J37" s="218"/>
      <c r="K37" s="201" t="s">
        <v>920</v>
      </c>
      <c r="Q37" s="2"/>
    </row>
    <row r="38" spans="1:17" x14ac:dyDescent="0.25">
      <c r="A38" s="13"/>
      <c r="B38" s="8" t="s">
        <v>132</v>
      </c>
      <c r="C38" s="6">
        <v>462.66</v>
      </c>
      <c r="D38" s="50">
        <v>123.25</v>
      </c>
      <c r="E38" s="50">
        <v>1389.84</v>
      </c>
      <c r="F38" s="6">
        <v>4000</v>
      </c>
      <c r="G38" s="35">
        <v>5000</v>
      </c>
      <c r="H38" s="35">
        <v>4000</v>
      </c>
      <c r="I38" s="226"/>
      <c r="J38" s="218" t="s">
        <v>119</v>
      </c>
      <c r="K38" s="201"/>
      <c r="Q38" s="2"/>
    </row>
    <row r="39" spans="1:17" ht="30.75" thickBot="1" x14ac:dyDescent="0.3">
      <c r="A39" s="13"/>
      <c r="B39" s="62" t="s">
        <v>78</v>
      </c>
      <c r="C39" s="64">
        <v>3326.4</v>
      </c>
      <c r="D39" s="63">
        <v>1709.74</v>
      </c>
      <c r="E39" s="63">
        <v>4694.5</v>
      </c>
      <c r="F39" s="64">
        <v>11000</v>
      </c>
      <c r="G39" s="66">
        <v>3000</v>
      </c>
      <c r="H39" s="66">
        <v>3500</v>
      </c>
      <c r="I39" s="229" t="s">
        <v>944</v>
      </c>
      <c r="J39" s="218" t="s">
        <v>79</v>
      </c>
      <c r="K39" s="201" t="s">
        <v>920</v>
      </c>
      <c r="L39" s="2">
        <f>SUM(H36:H39)</f>
        <v>7500</v>
      </c>
      <c r="Q39" s="2"/>
    </row>
    <row r="40" spans="1:17" ht="15.75" thickBot="1" x14ac:dyDescent="0.3">
      <c r="A40" s="18" t="s">
        <v>964</v>
      </c>
      <c r="B40" s="28" t="s">
        <v>80</v>
      </c>
      <c r="C40" s="19">
        <v>15126.8</v>
      </c>
      <c r="D40" s="52">
        <v>7563.4</v>
      </c>
      <c r="E40" s="52">
        <v>7563.4</v>
      </c>
      <c r="F40" s="19">
        <v>15126.8</v>
      </c>
      <c r="G40" s="37">
        <v>15130</v>
      </c>
      <c r="H40" s="37">
        <v>15130</v>
      </c>
      <c r="I40" s="228"/>
      <c r="J40" s="219"/>
      <c r="K40"/>
      <c r="L40">
        <v>15130</v>
      </c>
      <c r="Q40" s="2"/>
    </row>
    <row r="41" spans="1:17" x14ac:dyDescent="0.25">
      <c r="A41" s="10" t="s">
        <v>81</v>
      </c>
      <c r="B41" s="26" t="s">
        <v>82</v>
      </c>
      <c r="C41" s="11">
        <v>0</v>
      </c>
      <c r="D41" s="49">
        <v>0</v>
      </c>
      <c r="E41" s="49">
        <v>0</v>
      </c>
      <c r="F41" s="11">
        <v>0</v>
      </c>
      <c r="G41" s="34">
        <v>0</v>
      </c>
      <c r="H41" s="34">
        <v>0</v>
      </c>
      <c r="I41" s="225"/>
      <c r="J41" s="217"/>
      <c r="K41"/>
      <c r="Q41" s="2"/>
    </row>
    <row r="42" spans="1:17" x14ac:dyDescent="0.25">
      <c r="A42" s="13"/>
      <c r="B42" s="8" t="s">
        <v>83</v>
      </c>
      <c r="C42" s="6">
        <v>0</v>
      </c>
      <c r="D42" s="50">
        <v>0</v>
      </c>
      <c r="E42" s="50">
        <v>0</v>
      </c>
      <c r="F42" s="6">
        <v>0</v>
      </c>
      <c r="G42" s="35">
        <v>0</v>
      </c>
      <c r="H42" s="35">
        <v>0</v>
      </c>
      <c r="I42" s="226"/>
      <c r="J42" s="218"/>
      <c r="K42"/>
      <c r="Q42" s="2"/>
    </row>
    <row r="43" spans="1:17" ht="15.75" thickBot="1" x14ac:dyDescent="0.3">
      <c r="A43" s="13"/>
      <c r="B43" s="62" t="s">
        <v>84</v>
      </c>
      <c r="C43" s="64">
        <v>2949.93</v>
      </c>
      <c r="D43" s="63">
        <v>573</v>
      </c>
      <c r="E43" s="63">
        <v>137.46</v>
      </c>
      <c r="F43" s="64">
        <v>3000</v>
      </c>
      <c r="G43" s="66">
        <v>4000</v>
      </c>
      <c r="H43" s="66">
        <v>3700</v>
      </c>
      <c r="I43" s="226"/>
      <c r="J43" s="218" t="s">
        <v>121</v>
      </c>
      <c r="K43"/>
      <c r="L43" s="2">
        <f>SUM(H41:H43)</f>
        <v>3700</v>
      </c>
      <c r="Q43" s="2"/>
    </row>
    <row r="44" spans="1:17" ht="45" x14ac:dyDescent="0.25">
      <c r="A44" s="10" t="s">
        <v>87</v>
      </c>
      <c r="B44" s="26" t="s">
        <v>88</v>
      </c>
      <c r="C44" s="11">
        <v>5651.59</v>
      </c>
      <c r="D44" s="49">
        <v>5597.66</v>
      </c>
      <c r="E44" s="49">
        <v>4857.3599999999997</v>
      </c>
      <c r="F44" s="11">
        <v>5000</v>
      </c>
      <c r="G44" s="34">
        <v>5400</v>
      </c>
      <c r="H44" s="34">
        <v>7800</v>
      </c>
      <c r="I44" s="225" t="s">
        <v>943</v>
      </c>
      <c r="J44" s="217"/>
      <c r="K44"/>
      <c r="Q44" s="2"/>
    </row>
    <row r="45" spans="1:17" x14ac:dyDescent="0.25">
      <c r="A45" s="13"/>
      <c r="B45" s="8" t="s">
        <v>123</v>
      </c>
      <c r="C45" s="6">
        <v>0</v>
      </c>
      <c r="D45" s="50">
        <v>0</v>
      </c>
      <c r="E45" s="50">
        <v>0</v>
      </c>
      <c r="F45" s="6">
        <v>7000</v>
      </c>
      <c r="G45" s="35">
        <v>8000</v>
      </c>
      <c r="H45" s="35">
        <v>8000</v>
      </c>
      <c r="I45" s="226"/>
      <c r="J45" s="218"/>
      <c r="K45"/>
      <c r="Q45" s="2"/>
    </row>
    <row r="46" spans="1:17" x14ac:dyDescent="0.25">
      <c r="A46" s="13"/>
      <c r="B46" s="8" t="s">
        <v>925</v>
      </c>
      <c r="C46" s="6">
        <v>0</v>
      </c>
      <c r="D46" s="50">
        <v>0</v>
      </c>
      <c r="E46" s="50">
        <v>0</v>
      </c>
      <c r="F46" s="6">
        <v>0</v>
      </c>
      <c r="G46" s="35">
        <v>0</v>
      </c>
      <c r="H46" s="35">
        <v>1000</v>
      </c>
      <c r="I46" s="226"/>
      <c r="J46" s="218"/>
      <c r="K46"/>
      <c r="Q46" s="2"/>
    </row>
    <row r="47" spans="1:17" x14ac:dyDescent="0.25">
      <c r="A47" s="13"/>
      <c r="B47" s="8" t="s">
        <v>926</v>
      </c>
      <c r="C47" s="6">
        <v>0</v>
      </c>
      <c r="D47" s="50">
        <v>0</v>
      </c>
      <c r="E47" s="50">
        <v>0</v>
      </c>
      <c r="F47" s="6">
        <v>0</v>
      </c>
      <c r="G47" s="35">
        <v>0</v>
      </c>
      <c r="H47" s="35">
        <v>33000</v>
      </c>
      <c r="I47" s="226"/>
      <c r="J47" s="218"/>
      <c r="K47"/>
      <c r="Q47" s="2"/>
    </row>
    <row r="48" spans="1:17" ht="15.75" customHeight="1" x14ac:dyDescent="0.25">
      <c r="A48" s="13"/>
      <c r="B48" s="8" t="s">
        <v>90</v>
      </c>
      <c r="C48" s="6">
        <v>21915.3</v>
      </c>
      <c r="D48" s="50">
        <v>0</v>
      </c>
      <c r="E48" s="50">
        <v>0</v>
      </c>
      <c r="F48" s="6">
        <v>29000</v>
      </c>
      <c r="G48" s="35">
        <v>24000</v>
      </c>
      <c r="H48" s="35">
        <v>29000</v>
      </c>
      <c r="I48" s="226"/>
      <c r="J48" s="218" t="s">
        <v>92</v>
      </c>
      <c r="K48"/>
      <c r="Q48" s="2"/>
    </row>
    <row r="49" spans="1:17" ht="15.75" thickBot="1" x14ac:dyDescent="0.3">
      <c r="A49" s="15"/>
      <c r="B49" s="27" t="s">
        <v>94</v>
      </c>
      <c r="C49" s="16">
        <v>6000</v>
      </c>
      <c r="D49" s="51">
        <v>0</v>
      </c>
      <c r="E49" s="51">
        <v>0</v>
      </c>
      <c r="F49" s="16">
        <v>25000</v>
      </c>
      <c r="G49" s="36">
        <v>0</v>
      </c>
      <c r="H49" s="36">
        <v>0</v>
      </c>
      <c r="I49" s="227"/>
      <c r="J49" s="219"/>
      <c r="K49"/>
      <c r="L49" s="2">
        <f>SUM(H44:H49)</f>
        <v>78800</v>
      </c>
      <c r="Q49" s="2"/>
    </row>
    <row r="50" spans="1:17" x14ac:dyDescent="0.25">
      <c r="A50" s="10" t="s">
        <v>95</v>
      </c>
      <c r="B50" s="26" t="s">
        <v>96</v>
      </c>
      <c r="C50" s="11">
        <v>494</v>
      </c>
      <c r="D50" s="49">
        <v>494</v>
      </c>
      <c r="E50" s="49">
        <v>0</v>
      </c>
      <c r="F50" s="11">
        <v>0</v>
      </c>
      <c r="G50" s="34">
        <v>1500</v>
      </c>
      <c r="H50" s="34">
        <v>1500</v>
      </c>
      <c r="I50" s="225"/>
      <c r="J50" s="217"/>
      <c r="K50"/>
      <c r="Q50" s="2"/>
    </row>
    <row r="51" spans="1:17" ht="15.75" thickBot="1" x14ac:dyDescent="0.3">
      <c r="A51" s="13"/>
      <c r="B51" s="62" t="s">
        <v>97</v>
      </c>
      <c r="C51" s="64">
        <v>0</v>
      </c>
      <c r="D51" s="63">
        <v>0</v>
      </c>
      <c r="E51" s="63">
        <v>0</v>
      </c>
      <c r="F51" s="64">
        <v>0</v>
      </c>
      <c r="G51" s="66">
        <v>1000</v>
      </c>
      <c r="H51" s="66">
        <v>1000</v>
      </c>
      <c r="I51" s="227"/>
      <c r="J51" s="219"/>
      <c r="K51" t="s">
        <v>933</v>
      </c>
      <c r="L51" s="2">
        <f>SUM(H50:H51)</f>
        <v>2500</v>
      </c>
      <c r="Q51" s="2"/>
    </row>
    <row r="52" spans="1:17" ht="15.75" thickBot="1" x14ac:dyDescent="0.3">
      <c r="A52" s="18" t="s">
        <v>921</v>
      </c>
      <c r="B52" s="67" t="s">
        <v>921</v>
      </c>
      <c r="C52" s="19">
        <v>0</v>
      </c>
      <c r="D52" s="19">
        <v>0</v>
      </c>
      <c r="E52" s="19">
        <v>0</v>
      </c>
      <c r="F52" s="19">
        <v>595</v>
      </c>
      <c r="G52" s="19">
        <v>0</v>
      </c>
      <c r="H52" s="37">
        <v>300</v>
      </c>
      <c r="I52" s="230"/>
      <c r="J52" s="223"/>
      <c r="K52" t="s">
        <v>932</v>
      </c>
      <c r="L52">
        <v>300</v>
      </c>
      <c r="Q52" s="2"/>
    </row>
    <row r="53" spans="1:17" x14ac:dyDescent="0.25">
      <c r="A53" s="13" t="s">
        <v>98</v>
      </c>
      <c r="B53" s="55" t="s">
        <v>99</v>
      </c>
      <c r="C53" s="58">
        <f>86321.67+20248.38</f>
        <v>106570.05</v>
      </c>
      <c r="D53" s="57">
        <v>68097.87</v>
      </c>
      <c r="E53" s="57">
        <f>48792.8+10246.96</f>
        <v>59039.76</v>
      </c>
      <c r="F53" s="58">
        <v>100000</v>
      </c>
      <c r="G53" s="59">
        <v>93000</v>
      </c>
      <c r="H53" s="59">
        <v>110000</v>
      </c>
      <c r="I53" s="225"/>
      <c r="J53" s="217"/>
      <c r="K53"/>
      <c r="Q53" s="2"/>
    </row>
    <row r="54" spans="1:17" x14ac:dyDescent="0.25">
      <c r="A54" s="13"/>
      <c r="B54" s="8" t="s">
        <v>101</v>
      </c>
      <c r="C54" s="6">
        <v>748.65</v>
      </c>
      <c r="D54" s="50">
        <v>377.65</v>
      </c>
      <c r="E54" s="50">
        <v>1300.3699999999999</v>
      </c>
      <c r="F54" s="6">
        <v>1900</v>
      </c>
      <c r="G54" s="79">
        <v>2500</v>
      </c>
      <c r="H54" s="35">
        <v>2500</v>
      </c>
      <c r="I54" s="226"/>
      <c r="J54" s="218"/>
      <c r="K54"/>
      <c r="Q54" s="2"/>
    </row>
    <row r="55" spans="1:17" ht="15.75" thickBot="1" x14ac:dyDescent="0.3">
      <c r="A55" s="15"/>
      <c r="B55" s="27" t="s">
        <v>102</v>
      </c>
      <c r="C55" s="64">
        <v>875.75</v>
      </c>
      <c r="D55" s="63">
        <v>480.74</v>
      </c>
      <c r="E55" s="51">
        <v>0</v>
      </c>
      <c r="F55" s="16">
        <v>0</v>
      </c>
      <c r="G55" s="36">
        <v>0</v>
      </c>
      <c r="H55" s="36">
        <v>0</v>
      </c>
      <c r="I55" s="227"/>
      <c r="J55" s="219"/>
      <c r="K55"/>
      <c r="L55" s="2">
        <f>SUM(H53:H55)</f>
        <v>112500</v>
      </c>
      <c r="Q55" s="2"/>
    </row>
    <row r="56" spans="1:17" ht="15.75" thickBot="1" x14ac:dyDescent="0.3">
      <c r="A56" s="18" t="s">
        <v>103</v>
      </c>
      <c r="B56" s="28" t="s">
        <v>922</v>
      </c>
      <c r="C56" s="19">
        <v>60</v>
      </c>
      <c r="D56" s="52">
        <v>0</v>
      </c>
      <c r="E56" s="52">
        <v>0</v>
      </c>
      <c r="F56" s="19">
        <v>2000</v>
      </c>
      <c r="G56" s="37">
        <v>9000</v>
      </c>
      <c r="H56" s="37">
        <v>9000</v>
      </c>
      <c r="I56" s="228"/>
      <c r="J56" s="221"/>
      <c r="K56" t="s">
        <v>931</v>
      </c>
      <c r="Q56" s="2"/>
    </row>
    <row r="57" spans="1:17" ht="60" x14ac:dyDescent="0.25">
      <c r="A57" s="13" t="s">
        <v>36</v>
      </c>
      <c r="B57" s="55" t="s">
        <v>37</v>
      </c>
      <c r="C57" s="58">
        <v>0</v>
      </c>
      <c r="D57" s="57">
        <v>0</v>
      </c>
      <c r="E57" s="57">
        <v>0</v>
      </c>
      <c r="F57" s="58">
        <v>0</v>
      </c>
      <c r="G57" s="59">
        <v>425</v>
      </c>
      <c r="H57" s="59">
        <v>0</v>
      </c>
      <c r="I57" s="225" t="s">
        <v>124</v>
      </c>
      <c r="J57" s="217"/>
      <c r="K57" t="s">
        <v>927</v>
      </c>
      <c r="Q57" s="2"/>
    </row>
    <row r="58" spans="1:17" x14ac:dyDescent="0.25">
      <c r="A58" s="13"/>
      <c r="B58" s="8" t="s">
        <v>38</v>
      </c>
      <c r="C58" s="6">
        <v>102.6</v>
      </c>
      <c r="D58" s="50">
        <v>102.6</v>
      </c>
      <c r="E58" s="50">
        <v>103.5</v>
      </c>
      <c r="F58" s="6">
        <v>103.5</v>
      </c>
      <c r="G58" s="35">
        <v>110</v>
      </c>
      <c r="H58" s="35">
        <v>150</v>
      </c>
      <c r="I58" s="226"/>
      <c r="J58" s="218" t="s">
        <v>39</v>
      </c>
      <c r="K58"/>
      <c r="Q58" s="2"/>
    </row>
    <row r="59" spans="1:17" x14ac:dyDescent="0.25">
      <c r="A59" s="13"/>
      <c r="B59" s="8" t="s">
        <v>861</v>
      </c>
      <c r="C59" s="6">
        <v>0</v>
      </c>
      <c r="D59" s="50">
        <v>0</v>
      </c>
      <c r="E59" s="50">
        <v>0</v>
      </c>
      <c r="F59" s="6">
        <v>440</v>
      </c>
      <c r="G59" s="35">
        <v>440</v>
      </c>
      <c r="H59" s="35">
        <v>100</v>
      </c>
      <c r="I59" s="226"/>
      <c r="J59" s="218"/>
      <c r="K59"/>
      <c r="Q59" s="2"/>
    </row>
    <row r="60" spans="1:17" x14ac:dyDescent="0.25">
      <c r="A60" s="13"/>
      <c r="B60" s="8" t="s">
        <v>862</v>
      </c>
      <c r="C60" s="6">
        <v>0</v>
      </c>
      <c r="D60" s="50">
        <v>0</v>
      </c>
      <c r="E60" s="50">
        <v>0</v>
      </c>
      <c r="F60" s="6">
        <v>4000</v>
      </c>
      <c r="G60" s="35">
        <v>4000</v>
      </c>
      <c r="H60" s="35">
        <v>0</v>
      </c>
      <c r="I60" s="226"/>
      <c r="J60" s="218"/>
      <c r="K60" t="s">
        <v>928</v>
      </c>
      <c r="Q60" s="2"/>
    </row>
    <row r="61" spans="1:17" x14ac:dyDescent="0.25">
      <c r="A61" s="13"/>
      <c r="B61" s="8" t="s">
        <v>929</v>
      </c>
      <c r="C61" s="6">
        <v>0</v>
      </c>
      <c r="D61" s="50">
        <v>0</v>
      </c>
      <c r="E61" s="50">
        <v>0</v>
      </c>
      <c r="F61" s="6">
        <v>0</v>
      </c>
      <c r="G61" s="35">
        <v>0</v>
      </c>
      <c r="H61" s="35">
        <v>500</v>
      </c>
      <c r="I61" s="226"/>
      <c r="J61" s="218"/>
      <c r="K61"/>
      <c r="Q61" s="2"/>
    </row>
    <row r="62" spans="1:17" x14ac:dyDescent="0.25">
      <c r="A62" s="13"/>
      <c r="B62" s="8" t="s">
        <v>930</v>
      </c>
      <c r="C62" s="6">
        <v>0</v>
      </c>
      <c r="D62" s="50">
        <v>0</v>
      </c>
      <c r="E62" s="50">
        <v>0</v>
      </c>
      <c r="F62" s="6">
        <v>0</v>
      </c>
      <c r="G62" s="35">
        <v>0</v>
      </c>
      <c r="H62" s="35">
        <v>50</v>
      </c>
      <c r="I62" s="226"/>
      <c r="J62" s="218"/>
      <c r="K62"/>
      <c r="Q62" s="2"/>
    </row>
    <row r="63" spans="1:17" ht="15.75" thickBot="1" x14ac:dyDescent="0.3">
      <c r="A63" s="13"/>
      <c r="B63" s="8" t="s">
        <v>863</v>
      </c>
      <c r="C63" s="6">
        <v>0</v>
      </c>
      <c r="D63" s="50">
        <v>0</v>
      </c>
      <c r="E63" s="50">
        <v>0</v>
      </c>
      <c r="F63" s="6">
        <v>1000</v>
      </c>
      <c r="G63" s="35">
        <v>2000</v>
      </c>
      <c r="H63" s="35">
        <v>1600</v>
      </c>
      <c r="I63" s="226"/>
      <c r="J63" s="218"/>
      <c r="K63"/>
      <c r="Q63" s="2"/>
    </row>
    <row r="64" spans="1:17" ht="15.75" thickBot="1" x14ac:dyDescent="0.3">
      <c r="A64" s="18" t="s">
        <v>107</v>
      </c>
      <c r="B64" s="28" t="s">
        <v>107</v>
      </c>
      <c r="C64" s="19">
        <v>0</v>
      </c>
      <c r="D64" s="52">
        <v>0</v>
      </c>
      <c r="E64" s="52">
        <v>0</v>
      </c>
      <c r="F64" s="19">
        <v>4000</v>
      </c>
      <c r="G64" s="37">
        <v>0</v>
      </c>
      <c r="H64" s="37">
        <v>2000</v>
      </c>
      <c r="I64" s="228"/>
      <c r="J64" s="221"/>
      <c r="K64"/>
    </row>
    <row r="65" spans="1:15" s="3" customFormat="1" x14ac:dyDescent="0.25">
      <c r="A65" s="3" t="s">
        <v>3</v>
      </c>
      <c r="C65" s="4">
        <f>SUM(C5:C64)</f>
        <v>213261.66999999998</v>
      </c>
      <c r="D65" s="4"/>
      <c r="E65" s="4">
        <f>SUM(E5:E64)</f>
        <v>107893.01999999999</v>
      </c>
      <c r="F65" s="4">
        <f>SUM(F5:F64)</f>
        <v>272307.18</v>
      </c>
      <c r="G65" s="4">
        <f>SUM(G5:G64)</f>
        <v>251355</v>
      </c>
      <c r="H65" s="4">
        <f>SUM(H5:H64)</f>
        <v>302380</v>
      </c>
      <c r="I65" s="9"/>
      <c r="J65" s="9"/>
      <c r="O65" s="4"/>
    </row>
    <row r="66" spans="1:15" x14ac:dyDescent="0.25">
      <c r="C66" s="158"/>
      <c r="D66" s="158"/>
      <c r="E66" s="158"/>
      <c r="H66" s="189"/>
    </row>
    <row r="67" spans="1:15" x14ac:dyDescent="0.25">
      <c r="A67" s="3" t="s">
        <v>962</v>
      </c>
      <c r="B67" s="3"/>
      <c r="C67" s="4">
        <v>249190</v>
      </c>
      <c r="E67" s="159"/>
    </row>
    <row r="69" spans="1:15" s="3" customFormat="1" x14ac:dyDescent="0.25">
      <c r="A69" s="47" t="s">
        <v>125</v>
      </c>
      <c r="B69" s="47"/>
      <c r="C69" s="101" t="s">
        <v>959</v>
      </c>
      <c r="D69" s="102" t="s">
        <v>811</v>
      </c>
      <c r="E69" s="102" t="s">
        <v>960</v>
      </c>
      <c r="F69" s="102" t="s">
        <v>961</v>
      </c>
      <c r="G69" s="86"/>
      <c r="H69" s="4"/>
      <c r="I69" s="9"/>
      <c r="J69" s="9"/>
    </row>
    <row r="70" spans="1:15" x14ac:dyDescent="0.25">
      <c r="A70" s="87" t="s">
        <v>135</v>
      </c>
      <c r="B70" s="87"/>
      <c r="C70" s="88">
        <f>4913.2+40</f>
        <v>4953.2</v>
      </c>
      <c r="D70" s="176">
        <v>4748.84</v>
      </c>
      <c r="E70" s="88">
        <v>8000</v>
      </c>
      <c r="F70" s="6">
        <v>6000</v>
      </c>
      <c r="H70" s="2"/>
      <c r="I70" s="7"/>
      <c r="K70"/>
    </row>
    <row r="71" spans="1:15" x14ac:dyDescent="0.25">
      <c r="A71" s="5" t="s">
        <v>49</v>
      </c>
      <c r="B71" s="5" t="s">
        <v>111</v>
      </c>
      <c r="C71" s="6">
        <v>314.10000000000002</v>
      </c>
      <c r="D71" s="6">
        <v>900</v>
      </c>
      <c r="E71" s="6">
        <v>900</v>
      </c>
      <c r="F71" s="6">
        <v>300</v>
      </c>
      <c r="H71" s="2"/>
      <c r="I71" s="7"/>
      <c r="K71"/>
    </row>
    <row r="72" spans="1:15" x14ac:dyDescent="0.25">
      <c r="A72" s="5"/>
      <c r="B72" s="5" t="s">
        <v>54</v>
      </c>
      <c r="C72" s="6">
        <v>5685.01</v>
      </c>
      <c r="D72" s="6">
        <v>7048.69</v>
      </c>
      <c r="E72" s="6">
        <v>7000</v>
      </c>
      <c r="F72" s="6">
        <v>7000</v>
      </c>
      <c r="H72" s="2"/>
      <c r="I72" s="7"/>
      <c r="K72"/>
    </row>
    <row r="73" spans="1:15" x14ac:dyDescent="0.25">
      <c r="A73" s="5"/>
      <c r="B73" s="5" t="s">
        <v>112</v>
      </c>
      <c r="C73" s="6">
        <v>680</v>
      </c>
      <c r="D73" s="6">
        <v>0</v>
      </c>
      <c r="E73" s="6">
        <v>0</v>
      </c>
      <c r="F73" s="6">
        <v>0</v>
      </c>
      <c r="H73" s="2"/>
      <c r="I73" s="7"/>
      <c r="K73"/>
    </row>
    <row r="74" spans="1:15" x14ac:dyDescent="0.25">
      <c r="A74" s="5"/>
      <c r="B74" s="5" t="s">
        <v>133</v>
      </c>
      <c r="C74" s="6"/>
      <c r="D74" s="6">
        <v>0</v>
      </c>
      <c r="E74" s="6">
        <v>0</v>
      </c>
      <c r="F74" s="6">
        <v>0</v>
      </c>
      <c r="H74" s="2"/>
      <c r="I74" s="7"/>
      <c r="K74"/>
    </row>
    <row r="75" spans="1:15" x14ac:dyDescent="0.25">
      <c r="A75" s="5"/>
      <c r="B75" s="5" t="s">
        <v>113</v>
      </c>
      <c r="C75" s="6">
        <v>160</v>
      </c>
      <c r="D75" s="6">
        <v>0</v>
      </c>
      <c r="E75" s="6">
        <v>0</v>
      </c>
      <c r="F75" s="6">
        <v>0</v>
      </c>
      <c r="H75" s="2"/>
      <c r="I75" s="7"/>
      <c r="K75"/>
    </row>
    <row r="76" spans="1:15" x14ac:dyDescent="0.25">
      <c r="A76" s="5" t="s">
        <v>27</v>
      </c>
      <c r="B76" s="5" t="s">
        <v>27</v>
      </c>
      <c r="C76" s="6">
        <v>2678.35</v>
      </c>
      <c r="D76" s="6">
        <v>640.95000000000005</v>
      </c>
      <c r="E76" s="6">
        <v>2700</v>
      </c>
      <c r="F76" s="6">
        <v>2700</v>
      </c>
      <c r="H76" s="2"/>
      <c r="I76" s="7"/>
      <c r="K76"/>
    </row>
    <row r="77" spans="1:15" x14ac:dyDescent="0.25">
      <c r="A77" s="5" t="s">
        <v>115</v>
      </c>
      <c r="B77" s="5" t="s">
        <v>116</v>
      </c>
      <c r="C77" s="6">
        <v>890.95</v>
      </c>
      <c r="D77" s="6">
        <v>0</v>
      </c>
      <c r="E77" s="6">
        <v>900</v>
      </c>
      <c r="F77" s="6">
        <v>1000</v>
      </c>
      <c r="H77" s="2"/>
      <c r="I77" s="7"/>
      <c r="K77"/>
    </row>
    <row r="78" spans="1:15" x14ac:dyDescent="0.25">
      <c r="A78" s="5" t="s">
        <v>63</v>
      </c>
      <c r="B78" s="5" t="s">
        <v>63</v>
      </c>
      <c r="C78" s="6">
        <v>530.36</v>
      </c>
      <c r="D78" s="6">
        <v>0</v>
      </c>
      <c r="E78" s="6">
        <v>0</v>
      </c>
      <c r="F78" s="6">
        <v>0</v>
      </c>
      <c r="H78" s="2"/>
      <c r="I78" s="7"/>
      <c r="K78"/>
    </row>
    <row r="79" spans="1:15" x14ac:dyDescent="0.25">
      <c r="A79" s="5" t="s">
        <v>904</v>
      </c>
      <c r="B79" s="5" t="s">
        <v>905</v>
      </c>
      <c r="C79" s="6">
        <v>0</v>
      </c>
      <c r="D79" s="6">
        <v>0</v>
      </c>
      <c r="E79" s="6">
        <v>500</v>
      </c>
      <c r="F79" s="6">
        <v>1000</v>
      </c>
      <c r="H79" s="2"/>
      <c r="I79" s="7"/>
      <c r="K79"/>
    </row>
    <row r="80" spans="1:15" x14ac:dyDescent="0.25">
      <c r="A80" s="5" t="s">
        <v>134</v>
      </c>
      <c r="B80" s="5" t="s">
        <v>118</v>
      </c>
      <c r="C80" s="6">
        <v>600</v>
      </c>
      <c r="D80" s="6">
        <v>0</v>
      </c>
      <c r="E80" s="6"/>
      <c r="F80" s="6">
        <v>600</v>
      </c>
      <c r="H80" s="2"/>
      <c r="I80" s="7"/>
      <c r="K80"/>
    </row>
    <row r="81" spans="1:12" s="3" customFormat="1" x14ac:dyDescent="0.25">
      <c r="A81" s="47" t="s">
        <v>3</v>
      </c>
      <c r="B81" s="47"/>
      <c r="C81" s="53">
        <f>SUM(C70:C80)</f>
        <v>16491.97</v>
      </c>
      <c r="D81" s="53">
        <f>SUM(D70:D80)</f>
        <v>13338.48</v>
      </c>
      <c r="E81" s="53">
        <f>SUM(E70:E80)</f>
        <v>20000</v>
      </c>
      <c r="F81" s="53">
        <f>SUM(F70:F80)</f>
        <v>18600</v>
      </c>
      <c r="G81" s="86"/>
      <c r="H81" s="4"/>
      <c r="I81" s="9"/>
      <c r="J81" s="9"/>
    </row>
    <row r="82" spans="1:12" s="3" customFormat="1" x14ac:dyDescent="0.25">
      <c r="C82" s="4"/>
      <c r="D82" s="4"/>
      <c r="E82" s="4"/>
      <c r="F82" s="4"/>
      <c r="G82" s="86"/>
      <c r="H82" s="4"/>
      <c r="I82" s="9"/>
      <c r="J82" s="9"/>
    </row>
    <row r="83" spans="1:12" x14ac:dyDescent="0.25">
      <c r="A83" s="3"/>
      <c r="B83" s="3"/>
      <c r="C83" s="4" t="s">
        <v>950</v>
      </c>
      <c r="D83" s="4"/>
      <c r="E83" s="4" t="s">
        <v>941</v>
      </c>
      <c r="F83" s="4" t="s">
        <v>951</v>
      </c>
      <c r="G83" s="4" t="s">
        <v>952</v>
      </c>
      <c r="I83" s="1"/>
      <c r="J83" s="2"/>
      <c r="L83" s="7"/>
    </row>
    <row r="84" spans="1:12" x14ac:dyDescent="0.25">
      <c r="A84" s="3" t="s">
        <v>940</v>
      </c>
      <c r="B84" s="3"/>
      <c r="C84" s="4">
        <f>C65-C81</f>
        <v>196769.69999999998</v>
      </c>
      <c r="D84" s="4"/>
      <c r="E84" s="4">
        <f>F65-E81</f>
        <v>252307.18</v>
      </c>
      <c r="F84" s="4">
        <f>E84+(C101-B101)</f>
        <v>264732.18</v>
      </c>
      <c r="G84" s="4">
        <f>H65-F81</f>
        <v>283780</v>
      </c>
      <c r="I84" s="1"/>
      <c r="J84" s="2"/>
      <c r="L84" s="7"/>
    </row>
    <row r="85" spans="1:12" x14ac:dyDescent="0.25">
      <c r="A85" s="3"/>
      <c r="B85" s="3"/>
      <c r="C85" s="4"/>
      <c r="D85" s="4"/>
      <c r="E85" s="4"/>
      <c r="F85" s="4"/>
    </row>
    <row r="86" spans="1:12" ht="15.75" thickBot="1" x14ac:dyDescent="0.3"/>
    <row r="87" spans="1:12" ht="15.75" thickBot="1" x14ac:dyDescent="0.3">
      <c r="A87" s="197" t="s">
        <v>909</v>
      </c>
      <c r="B87" s="68" t="s">
        <v>934</v>
      </c>
      <c r="C87" s="206" t="s">
        <v>935</v>
      </c>
    </row>
    <row r="88" spans="1:12" x14ac:dyDescent="0.25">
      <c r="A88" s="199" t="s">
        <v>949</v>
      </c>
      <c r="B88" s="204">
        <v>11000</v>
      </c>
      <c r="C88" s="213">
        <v>11000</v>
      </c>
    </row>
    <row r="89" spans="1:12" x14ac:dyDescent="0.25">
      <c r="A89" s="198" t="s">
        <v>910</v>
      </c>
      <c r="B89" s="205">
        <v>0</v>
      </c>
      <c r="C89" s="207">
        <v>0</v>
      </c>
      <c r="G89"/>
    </row>
    <row r="90" spans="1:12" x14ac:dyDescent="0.25">
      <c r="A90" s="198" t="s">
        <v>911</v>
      </c>
      <c r="B90" s="205">
        <v>20000</v>
      </c>
      <c r="C90" s="207">
        <v>20000</v>
      </c>
      <c r="G90" s="2"/>
    </row>
    <row r="91" spans="1:12" x14ac:dyDescent="0.25">
      <c r="A91" s="198" t="s">
        <v>63</v>
      </c>
      <c r="B91" s="205">
        <v>8000</v>
      </c>
      <c r="C91" s="214">
        <v>8000</v>
      </c>
    </row>
    <row r="92" spans="1:12" x14ac:dyDescent="0.25">
      <c r="A92" s="198" t="s">
        <v>912</v>
      </c>
      <c r="B92" s="205">
        <v>12305.99</v>
      </c>
      <c r="C92" s="214">
        <v>12305.99</v>
      </c>
    </row>
    <row r="93" spans="1:12" x14ac:dyDescent="0.25">
      <c r="A93" s="198" t="s">
        <v>913</v>
      </c>
      <c r="B93" s="205">
        <v>10000</v>
      </c>
      <c r="C93" s="214">
        <v>10000</v>
      </c>
    </row>
    <row r="94" spans="1:12" x14ac:dyDescent="0.25">
      <c r="A94" s="198" t="s">
        <v>107</v>
      </c>
      <c r="B94" s="205">
        <v>2000</v>
      </c>
      <c r="C94" s="207">
        <v>2000</v>
      </c>
      <c r="G94" s="231"/>
    </row>
    <row r="95" spans="1:12" x14ac:dyDescent="0.25">
      <c r="A95" s="198" t="s">
        <v>938</v>
      </c>
      <c r="B95" s="205">
        <v>0</v>
      </c>
      <c r="C95" s="207">
        <v>1000</v>
      </c>
      <c r="G95" s="231"/>
    </row>
    <row r="96" spans="1:12" x14ac:dyDescent="0.25">
      <c r="A96" s="198" t="s">
        <v>939</v>
      </c>
      <c r="B96" s="205">
        <v>0</v>
      </c>
      <c r="C96" s="207">
        <v>7000</v>
      </c>
      <c r="G96" s="231"/>
    </row>
    <row r="97" spans="1:8" x14ac:dyDescent="0.25">
      <c r="A97" s="198" t="s">
        <v>916</v>
      </c>
      <c r="B97" s="205">
        <v>8000</v>
      </c>
      <c r="C97" s="207">
        <v>9000</v>
      </c>
      <c r="G97" s="231"/>
    </row>
    <row r="98" spans="1:8" x14ac:dyDescent="0.25">
      <c r="A98" s="198" t="s">
        <v>914</v>
      </c>
      <c r="B98" s="205">
        <v>61529.96</v>
      </c>
      <c r="C98" s="207">
        <v>61529.96</v>
      </c>
      <c r="G98" s="231"/>
    </row>
    <row r="99" spans="1:8" x14ac:dyDescent="0.25">
      <c r="A99" s="208" t="s">
        <v>37</v>
      </c>
      <c r="B99" s="209">
        <v>0</v>
      </c>
      <c r="C99" s="210">
        <v>425</v>
      </c>
    </row>
    <row r="100" spans="1:8" ht="15.75" thickBot="1" x14ac:dyDescent="0.3">
      <c r="A100" s="208" t="s">
        <v>915</v>
      </c>
      <c r="B100" s="209">
        <v>9000</v>
      </c>
      <c r="C100" s="210">
        <v>12000</v>
      </c>
    </row>
    <row r="101" spans="1:8" ht="15.75" thickBot="1" x14ac:dyDescent="0.3">
      <c r="A101" s="211" t="s">
        <v>3</v>
      </c>
      <c r="B101" s="212">
        <f>SUM(B88:B100)</f>
        <v>141835.94999999998</v>
      </c>
      <c r="C101" s="206">
        <f>SUM(C88:C100)</f>
        <v>154260.94999999998</v>
      </c>
    </row>
    <row r="102" spans="1:8" x14ac:dyDescent="0.25">
      <c r="A102" s="203" t="s">
        <v>936</v>
      </c>
    </row>
    <row r="104" spans="1:8" x14ac:dyDescent="0.25">
      <c r="A104" s="215" t="s">
        <v>937</v>
      </c>
      <c r="B104" s="3"/>
      <c r="C104" s="4">
        <f>246597-141835</f>
        <v>104762</v>
      </c>
    </row>
    <row r="105" spans="1:8" x14ac:dyDescent="0.25">
      <c r="A105" s="215" t="s">
        <v>942</v>
      </c>
      <c r="B105" s="3"/>
      <c r="C105" s="4">
        <f>C104+(249190-F84)</f>
        <v>89219.82</v>
      </c>
    </row>
    <row r="106" spans="1:8" x14ac:dyDescent="0.25">
      <c r="H106" s="2"/>
    </row>
    <row r="107" spans="1:8" x14ac:dyDescent="0.25">
      <c r="A107" t="s">
        <v>965</v>
      </c>
    </row>
    <row r="108" spans="1:8" x14ac:dyDescent="0.25">
      <c r="A108" t="s">
        <v>966</v>
      </c>
    </row>
    <row r="109" spans="1:8" hidden="1" x14ac:dyDescent="0.25">
      <c r="A109" s="2" t="s">
        <v>958</v>
      </c>
      <c r="B109" s="1"/>
    </row>
    <row r="110" spans="1:8" hidden="1" x14ac:dyDescent="0.25">
      <c r="A110" s="2" t="s">
        <v>953</v>
      </c>
      <c r="B110" s="231">
        <v>104762</v>
      </c>
    </row>
    <row r="111" spans="1:8" hidden="1" x14ac:dyDescent="0.25">
      <c r="A111" s="2" t="s">
        <v>954</v>
      </c>
      <c r="B111" s="231">
        <f>B110+249190</f>
        <v>353952</v>
      </c>
    </row>
    <row r="112" spans="1:8" hidden="1" x14ac:dyDescent="0.25">
      <c r="A112" s="2" t="s">
        <v>955</v>
      </c>
      <c r="B112" s="231">
        <f>B111+E81</f>
        <v>373952</v>
      </c>
    </row>
    <row r="113" spans="1:2" hidden="1" x14ac:dyDescent="0.25">
      <c r="A113" s="2" t="s">
        <v>956</v>
      </c>
      <c r="B113" s="231">
        <f>B112-F65</f>
        <v>101644.82</v>
      </c>
    </row>
    <row r="114" spans="1:2" hidden="1" x14ac:dyDescent="0.25">
      <c r="A114" s="2" t="s">
        <v>957</v>
      </c>
      <c r="B114" s="231">
        <f>B113-(C101-B101)</f>
        <v>89219.82</v>
      </c>
    </row>
    <row r="115" spans="1:2" x14ac:dyDescent="0.25">
      <c r="A115" s="2"/>
      <c r="B115" s="1"/>
    </row>
    <row r="116" spans="1:2" x14ac:dyDescent="0.25">
      <c r="A116" s="2"/>
      <c r="B116" s="1"/>
    </row>
  </sheetData>
  <mergeCells count="2">
    <mergeCell ref="E3:G3"/>
    <mergeCell ref="H3:I3"/>
  </mergeCells>
  <pageMargins left="0.7" right="0.7" top="0.75" bottom="0.75" header="0.3" footer="0.3"/>
  <pageSetup paperSize="8" scale="7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E3DF-ED1A-468C-A217-8788D05178CF}">
  <dimension ref="A1:E14"/>
  <sheetViews>
    <sheetView workbookViewId="0">
      <selection activeCell="B30" sqref="B30"/>
    </sheetView>
  </sheetViews>
  <sheetFormatPr defaultRowHeight="15" x14ac:dyDescent="0.25"/>
  <cols>
    <col min="1" max="1" width="10.85546875" bestFit="1" customWidth="1"/>
    <col min="2" max="2" width="15.42578125" bestFit="1" customWidth="1"/>
    <col min="4" max="4" width="16.7109375" bestFit="1" customWidth="1"/>
    <col min="5" max="5" width="47" customWidth="1"/>
  </cols>
  <sheetData>
    <row r="1" spans="1:5" x14ac:dyDescent="0.25">
      <c r="A1" s="5"/>
      <c r="B1" s="5"/>
      <c r="C1" s="5" t="s">
        <v>108</v>
      </c>
      <c r="D1" s="5" t="s">
        <v>109</v>
      </c>
      <c r="E1" s="5" t="s">
        <v>110</v>
      </c>
    </row>
    <row r="2" spans="1:5" x14ac:dyDescent="0.25">
      <c r="A2" s="5" t="s">
        <v>49</v>
      </c>
      <c r="B2" s="5" t="s">
        <v>111</v>
      </c>
      <c r="C2" s="6">
        <v>500</v>
      </c>
      <c r="D2" s="6">
        <v>300</v>
      </c>
      <c r="E2" s="5"/>
    </row>
    <row r="3" spans="1:5" x14ac:dyDescent="0.25">
      <c r="A3" s="5"/>
      <c r="B3" s="5" t="s">
        <v>54</v>
      </c>
      <c r="C3" s="6">
        <v>5500</v>
      </c>
      <c r="D3" s="6">
        <v>6000</v>
      </c>
      <c r="E3" s="5"/>
    </row>
    <row r="4" spans="1:5" x14ac:dyDescent="0.25">
      <c r="A4" s="5"/>
      <c r="B4" s="5" t="s">
        <v>112</v>
      </c>
      <c r="C4" s="6">
        <v>0</v>
      </c>
      <c r="D4" s="6">
        <v>1600</v>
      </c>
      <c r="E4" s="5"/>
    </row>
    <row r="5" spans="1:5" x14ac:dyDescent="0.25">
      <c r="A5" s="5"/>
      <c r="B5" s="5" t="s">
        <v>113</v>
      </c>
      <c r="C5" s="6">
        <v>0</v>
      </c>
      <c r="D5" s="6">
        <v>0</v>
      </c>
      <c r="E5" s="5"/>
    </row>
    <row r="6" spans="1:5" x14ac:dyDescent="0.25">
      <c r="A6" s="5"/>
      <c r="B6" s="5" t="s">
        <v>114</v>
      </c>
      <c r="C6" s="6">
        <v>0</v>
      </c>
      <c r="D6" s="6">
        <v>300</v>
      </c>
      <c r="E6" s="5"/>
    </row>
    <row r="7" spans="1:5" x14ac:dyDescent="0.25">
      <c r="A7" s="5" t="s">
        <v>27</v>
      </c>
      <c r="B7" s="5" t="s">
        <v>27</v>
      </c>
      <c r="C7" s="6">
        <v>2000</v>
      </c>
      <c r="D7" s="6">
        <v>1900</v>
      </c>
      <c r="E7" s="5"/>
    </row>
    <row r="8" spans="1:5" x14ac:dyDescent="0.25">
      <c r="A8" s="5" t="s">
        <v>115</v>
      </c>
      <c r="B8" s="5" t="s">
        <v>116</v>
      </c>
      <c r="C8" s="6">
        <v>873.48</v>
      </c>
      <c r="D8" s="6">
        <f>C8*1.05</f>
        <v>917.15400000000011</v>
      </c>
      <c r="E8" s="5"/>
    </row>
    <row r="9" spans="1:5" x14ac:dyDescent="0.25">
      <c r="A9" s="5" t="s">
        <v>63</v>
      </c>
      <c r="B9" s="5" t="s">
        <v>120</v>
      </c>
      <c r="C9" s="6">
        <v>80</v>
      </c>
      <c r="D9" s="6">
        <v>80</v>
      </c>
      <c r="E9" s="5"/>
    </row>
    <row r="10" spans="1:5" x14ac:dyDescent="0.25">
      <c r="A10" s="5" t="s">
        <v>117</v>
      </c>
      <c r="B10" s="5" t="s">
        <v>118</v>
      </c>
      <c r="C10" s="6">
        <v>950</v>
      </c>
      <c r="D10" s="6">
        <v>500</v>
      </c>
      <c r="E10" s="5"/>
    </row>
    <row r="11" spans="1:5" x14ac:dyDescent="0.25">
      <c r="C11" s="2">
        <f>SUM(C2:C10)</f>
        <v>9903.48</v>
      </c>
      <c r="D11" s="4">
        <f>SUM(D2:D10)</f>
        <v>11597.154</v>
      </c>
    </row>
    <row r="12" spans="1:5" x14ac:dyDescent="0.25">
      <c r="C12" s="2"/>
      <c r="D12" s="2"/>
    </row>
    <row r="13" spans="1:5" x14ac:dyDescent="0.25">
      <c r="C13" s="2"/>
      <c r="D13" s="2"/>
    </row>
    <row r="14" spans="1:5" x14ac:dyDescent="0.25">
      <c r="C14" s="2"/>
      <c r="D14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DABC-D3CD-4949-BF68-78C553C7ED7F}">
  <sheetPr>
    <pageSetUpPr fitToPage="1"/>
  </sheetPr>
  <dimension ref="A1:P461"/>
  <sheetViews>
    <sheetView topLeftCell="A147" workbookViewId="0">
      <selection activeCell="H159" sqref="H159"/>
    </sheetView>
  </sheetViews>
  <sheetFormatPr defaultColWidth="9.140625" defaultRowHeight="15" x14ac:dyDescent="0.25"/>
  <cols>
    <col min="1" max="1" width="23.85546875" style="95" customWidth="1"/>
    <col min="2" max="2" width="31.42578125" style="95" customWidth="1"/>
    <col min="3" max="3" width="13.42578125" style="95" customWidth="1"/>
    <col min="4" max="4" width="12.140625" style="95" customWidth="1"/>
    <col min="5" max="5" width="9.140625" style="95"/>
    <col min="6" max="6" width="13.28515625" style="95" customWidth="1"/>
    <col min="7" max="7" width="21.85546875" style="95" customWidth="1"/>
    <col min="8" max="9" width="9.140625" style="95"/>
    <col min="10" max="13" width="0" style="95" hidden="1" customWidth="1"/>
    <col min="14" max="14" width="36.5703125" style="95" customWidth="1"/>
    <col min="15" max="15" width="27" style="134" customWidth="1"/>
    <col min="16" max="16" width="9.140625" style="138"/>
    <col min="17" max="16384" width="9.140625" style="95"/>
  </cols>
  <sheetData>
    <row r="1" spans="1:15" x14ac:dyDescent="0.25">
      <c r="A1" s="93" t="s">
        <v>139</v>
      </c>
      <c r="B1" s="93" t="s">
        <v>807</v>
      </c>
      <c r="C1" s="93" t="s">
        <v>140</v>
      </c>
      <c r="D1" s="93" t="s">
        <v>141</v>
      </c>
      <c r="E1" s="93" t="s">
        <v>805</v>
      </c>
      <c r="F1" s="93" t="s">
        <v>806</v>
      </c>
      <c r="G1" s="93" t="s">
        <v>808</v>
      </c>
      <c r="H1" s="93" t="s">
        <v>142</v>
      </c>
      <c r="I1" s="109"/>
      <c r="J1" s="93" t="s">
        <v>143</v>
      </c>
      <c r="K1" s="94"/>
      <c r="L1" s="93" t="s">
        <v>144</v>
      </c>
      <c r="M1" s="94"/>
      <c r="N1" s="93" t="s">
        <v>809</v>
      </c>
    </row>
    <row r="2" spans="1:15" x14ac:dyDescent="0.25">
      <c r="A2" s="119" t="s">
        <v>145</v>
      </c>
      <c r="B2" s="94"/>
      <c r="C2" s="94"/>
      <c r="D2" s="94"/>
      <c r="E2" s="94"/>
      <c r="F2" s="94"/>
      <c r="G2" s="94"/>
      <c r="H2" s="94"/>
      <c r="I2" s="109"/>
      <c r="J2" s="94"/>
      <c r="K2" s="94"/>
      <c r="L2" s="94"/>
      <c r="M2" s="94"/>
      <c r="N2" s="94"/>
    </row>
    <row r="3" spans="1:15" x14ac:dyDescent="0.25">
      <c r="A3" s="94"/>
      <c r="B3" s="93" t="s">
        <v>146</v>
      </c>
      <c r="C3" s="94"/>
      <c r="D3" s="94"/>
      <c r="E3" s="94"/>
      <c r="F3" s="94"/>
      <c r="G3" s="94"/>
      <c r="H3" s="94"/>
      <c r="I3" s="109"/>
      <c r="J3" s="94"/>
      <c r="K3" s="94"/>
      <c r="L3" s="94"/>
      <c r="M3" s="94"/>
      <c r="N3" s="94"/>
    </row>
    <row r="4" spans="1:15" x14ac:dyDescent="0.25">
      <c r="A4" s="94"/>
      <c r="B4" s="93" t="s">
        <v>810</v>
      </c>
      <c r="C4" s="94"/>
      <c r="D4" s="94"/>
      <c r="E4" s="94"/>
      <c r="F4" s="94"/>
      <c r="G4" s="94"/>
      <c r="H4" s="94"/>
      <c r="I4" s="109"/>
      <c r="J4" s="94"/>
      <c r="K4" s="94"/>
      <c r="L4" s="94"/>
      <c r="M4" s="94"/>
      <c r="N4" s="94"/>
    </row>
    <row r="5" spans="1:15" x14ac:dyDescent="0.25">
      <c r="A5" s="94"/>
      <c r="B5" s="94"/>
      <c r="C5" s="96">
        <v>45175</v>
      </c>
      <c r="D5" s="96">
        <v>45175</v>
      </c>
      <c r="E5" s="97" t="s">
        <v>147</v>
      </c>
      <c r="F5" s="97" t="s">
        <v>148</v>
      </c>
      <c r="G5" s="98" t="s">
        <v>149</v>
      </c>
      <c r="H5" s="99">
        <v>40</v>
      </c>
      <c r="I5" s="109"/>
      <c r="J5" s="99">
        <v>0</v>
      </c>
      <c r="K5" s="94"/>
      <c r="L5" s="99">
        <v>40</v>
      </c>
      <c r="M5" s="94"/>
      <c r="N5" s="98" t="s">
        <v>150</v>
      </c>
    </row>
    <row r="6" spans="1:15" x14ac:dyDescent="0.25">
      <c r="A6" s="94"/>
      <c r="B6" s="94"/>
      <c r="C6" s="94"/>
      <c r="D6" s="94"/>
      <c r="E6" s="94"/>
      <c r="F6" s="94"/>
      <c r="G6" s="94"/>
      <c r="H6" s="99" t="s">
        <v>151</v>
      </c>
      <c r="I6" s="110">
        <v>40</v>
      </c>
      <c r="J6" s="99" t="s">
        <v>152</v>
      </c>
      <c r="K6" s="99">
        <v>0</v>
      </c>
      <c r="L6" s="99" t="s">
        <v>153</v>
      </c>
      <c r="M6" s="99">
        <v>40</v>
      </c>
      <c r="N6" s="94"/>
    </row>
    <row r="7" spans="1:15" x14ac:dyDescent="0.25">
      <c r="A7" s="94"/>
      <c r="B7" s="93" t="s">
        <v>154</v>
      </c>
      <c r="C7" s="94"/>
      <c r="D7" s="94"/>
      <c r="E7" s="94"/>
      <c r="F7" s="94"/>
      <c r="G7" s="94"/>
      <c r="H7" s="94"/>
      <c r="I7" s="109"/>
      <c r="J7" s="94"/>
      <c r="K7" s="94"/>
      <c r="L7" s="94"/>
      <c r="M7" s="94"/>
      <c r="N7" s="94"/>
    </row>
    <row r="8" spans="1:15" x14ac:dyDescent="0.25">
      <c r="A8" s="94"/>
      <c r="B8" s="93" t="s">
        <v>155</v>
      </c>
      <c r="C8" s="94"/>
      <c r="D8" s="94"/>
      <c r="E8" s="94"/>
      <c r="F8" s="94"/>
      <c r="G8" s="94"/>
      <c r="H8" s="94"/>
      <c r="I8" s="109"/>
      <c r="J8" s="94"/>
      <c r="K8" s="94"/>
      <c r="L8" s="94"/>
      <c r="M8" s="94"/>
      <c r="N8" s="94"/>
    </row>
    <row r="9" spans="1:15" x14ac:dyDescent="0.25">
      <c r="A9" s="94"/>
      <c r="B9" s="94"/>
      <c r="C9" s="96">
        <v>45034</v>
      </c>
      <c r="D9" s="96">
        <v>45034</v>
      </c>
      <c r="E9" s="97" t="s">
        <v>156</v>
      </c>
      <c r="F9" s="97" t="s">
        <v>157</v>
      </c>
      <c r="G9" s="98" t="s">
        <v>158</v>
      </c>
      <c r="H9" s="99">
        <v>5</v>
      </c>
      <c r="I9" s="109"/>
      <c r="J9" s="99">
        <v>0</v>
      </c>
      <c r="K9" s="94"/>
      <c r="L9" s="99">
        <v>5</v>
      </c>
      <c r="M9" s="94"/>
      <c r="N9" s="98" t="s">
        <v>159</v>
      </c>
      <c r="O9" s="187" t="s">
        <v>900</v>
      </c>
    </row>
    <row r="10" spans="1:15" x14ac:dyDescent="0.25">
      <c r="A10" s="94"/>
      <c r="B10" s="94"/>
      <c r="C10" s="94"/>
      <c r="D10" s="94"/>
      <c r="E10" s="94"/>
      <c r="F10" s="94"/>
      <c r="G10" s="94"/>
      <c r="H10" s="99" t="s">
        <v>151</v>
      </c>
      <c r="I10" s="110">
        <v>5</v>
      </c>
      <c r="J10" s="99" t="s">
        <v>152</v>
      </c>
      <c r="K10" s="99">
        <v>0</v>
      </c>
      <c r="L10" s="99" t="s">
        <v>153</v>
      </c>
      <c r="M10" s="99">
        <v>5</v>
      </c>
      <c r="N10" s="94"/>
    </row>
    <row r="11" spans="1:15" x14ac:dyDescent="0.25">
      <c r="A11" s="94"/>
      <c r="B11" s="94"/>
      <c r="C11" s="94"/>
      <c r="D11" s="94"/>
      <c r="E11" s="94"/>
      <c r="F11" s="94"/>
      <c r="G11" s="94"/>
      <c r="H11" s="99" t="s">
        <v>160</v>
      </c>
      <c r="I11" s="110">
        <v>5</v>
      </c>
      <c r="J11" s="99" t="s">
        <v>161</v>
      </c>
      <c r="K11" s="99">
        <v>0</v>
      </c>
      <c r="L11" s="99" t="s">
        <v>162</v>
      </c>
      <c r="M11" s="99">
        <v>5</v>
      </c>
      <c r="N11" s="94"/>
    </row>
    <row r="12" spans="1:15" x14ac:dyDescent="0.25">
      <c r="A12" s="94"/>
      <c r="B12" s="93" t="s">
        <v>163</v>
      </c>
      <c r="C12" s="94"/>
      <c r="D12" s="94"/>
      <c r="E12" s="94"/>
      <c r="F12" s="94"/>
      <c r="G12" s="94"/>
      <c r="H12" s="94"/>
      <c r="I12" s="109"/>
      <c r="J12" s="94"/>
      <c r="K12" s="94"/>
      <c r="L12" s="94"/>
      <c r="M12" s="94"/>
      <c r="N12" s="94"/>
    </row>
    <row r="13" spans="1:15" x14ac:dyDescent="0.25">
      <c r="A13" s="94"/>
      <c r="B13" s="93" t="s">
        <v>164</v>
      </c>
      <c r="C13" s="94"/>
      <c r="D13" s="94"/>
      <c r="E13" s="94"/>
      <c r="F13" s="94"/>
      <c r="G13" s="94"/>
      <c r="H13" s="94"/>
      <c r="I13" s="109"/>
      <c r="J13" s="94"/>
      <c r="K13" s="94"/>
      <c r="L13" s="94"/>
      <c r="M13" s="94"/>
      <c r="N13" s="94"/>
    </row>
    <row r="14" spans="1:15" x14ac:dyDescent="0.25">
      <c r="A14" s="94"/>
      <c r="B14" s="94"/>
      <c r="C14" s="96">
        <v>45107</v>
      </c>
      <c r="D14" s="96">
        <v>45107</v>
      </c>
      <c r="E14" s="97" t="s">
        <v>165</v>
      </c>
      <c r="F14" s="97" t="s">
        <v>166</v>
      </c>
      <c r="G14" s="98" t="s">
        <v>167</v>
      </c>
      <c r="H14" s="99">
        <v>532.66</v>
      </c>
      <c r="I14" s="109"/>
      <c r="J14" s="99">
        <v>0</v>
      </c>
      <c r="K14" s="94"/>
      <c r="L14" s="99">
        <v>532.66</v>
      </c>
      <c r="M14" s="94"/>
      <c r="N14" s="98" t="s">
        <v>168</v>
      </c>
    </row>
    <row r="15" spans="1:15" x14ac:dyDescent="0.25">
      <c r="A15" s="94"/>
      <c r="B15" s="94"/>
      <c r="C15" s="96">
        <v>45199</v>
      </c>
      <c r="D15" s="96">
        <v>45199</v>
      </c>
      <c r="E15" s="97" t="s">
        <v>169</v>
      </c>
      <c r="F15" s="97" t="s">
        <v>148</v>
      </c>
      <c r="G15" s="98" t="s">
        <v>167</v>
      </c>
      <c r="H15" s="99">
        <v>1372.75</v>
      </c>
      <c r="I15" s="109"/>
      <c r="J15" s="99">
        <v>0</v>
      </c>
      <c r="K15" s="94"/>
      <c r="L15" s="99">
        <v>1372.75</v>
      </c>
      <c r="M15" s="94"/>
      <c r="N15" s="98" t="s">
        <v>168</v>
      </c>
    </row>
    <row r="16" spans="1:15" x14ac:dyDescent="0.25">
      <c r="A16" s="94"/>
      <c r="B16" s="94"/>
      <c r="C16" s="94"/>
      <c r="D16" s="94"/>
      <c r="E16" s="94"/>
      <c r="F16" s="94"/>
      <c r="G16" s="94"/>
      <c r="H16" s="99" t="s">
        <v>151</v>
      </c>
      <c r="I16" s="110">
        <v>1905.41</v>
      </c>
      <c r="J16" s="99" t="s">
        <v>152</v>
      </c>
      <c r="K16" s="99">
        <v>0</v>
      </c>
      <c r="L16" s="99" t="s">
        <v>153</v>
      </c>
      <c r="M16" s="99">
        <v>1905.41</v>
      </c>
      <c r="N16" s="94"/>
    </row>
    <row r="17" spans="2:14" x14ac:dyDescent="0.25">
      <c r="B17" s="93" t="s">
        <v>170</v>
      </c>
      <c r="C17" s="94"/>
      <c r="D17" s="94"/>
      <c r="E17" s="94"/>
      <c r="F17" s="94"/>
      <c r="G17" s="94"/>
      <c r="H17" s="94"/>
      <c r="I17" s="109"/>
      <c r="J17" s="94"/>
      <c r="K17" s="94"/>
      <c r="L17" s="94"/>
      <c r="M17" s="94"/>
      <c r="N17" s="94"/>
    </row>
    <row r="18" spans="2:14" x14ac:dyDescent="0.25">
      <c r="B18" s="93" t="s">
        <v>171</v>
      </c>
      <c r="C18" s="94"/>
      <c r="D18" s="94"/>
      <c r="E18" s="94"/>
      <c r="F18" s="94"/>
      <c r="G18" s="94"/>
      <c r="H18" s="94"/>
      <c r="I18" s="109"/>
      <c r="J18" s="94"/>
      <c r="K18" s="94"/>
      <c r="L18" s="94"/>
      <c r="M18" s="94"/>
      <c r="N18" s="94"/>
    </row>
    <row r="19" spans="2:14" x14ac:dyDescent="0.25">
      <c r="I19" s="111"/>
    </row>
    <row r="20" spans="2:14" x14ac:dyDescent="0.25">
      <c r="B20" s="93" t="s">
        <v>172</v>
      </c>
      <c r="C20" s="94"/>
      <c r="D20" s="94"/>
      <c r="E20" s="94"/>
      <c r="F20" s="94"/>
      <c r="G20" s="94"/>
      <c r="H20" s="94"/>
      <c r="I20" s="109"/>
      <c r="J20" s="94"/>
      <c r="K20" s="94"/>
      <c r="L20" s="94"/>
      <c r="M20" s="94"/>
      <c r="N20" s="94"/>
    </row>
    <row r="21" spans="2:14" x14ac:dyDescent="0.25">
      <c r="B21" s="93" t="s">
        <v>173</v>
      </c>
      <c r="C21" s="94"/>
      <c r="D21" s="94"/>
      <c r="E21" s="94"/>
      <c r="F21" s="94"/>
      <c r="G21" s="94"/>
      <c r="H21" s="94"/>
      <c r="I21" s="109"/>
      <c r="J21" s="94"/>
      <c r="K21" s="94"/>
      <c r="L21" s="94"/>
      <c r="M21" s="94"/>
      <c r="N21" s="94"/>
    </row>
    <row r="22" spans="2:14" x14ac:dyDescent="0.25">
      <c r="B22" s="94"/>
      <c r="C22" s="96">
        <v>45028</v>
      </c>
      <c r="D22" s="96">
        <v>45028</v>
      </c>
      <c r="E22" s="97" t="s">
        <v>174</v>
      </c>
      <c r="F22" s="97" t="s">
        <v>157</v>
      </c>
      <c r="G22" s="98" t="s">
        <v>175</v>
      </c>
      <c r="H22" s="99">
        <v>1323.48</v>
      </c>
      <c r="I22" s="109"/>
      <c r="J22" s="99">
        <v>0</v>
      </c>
      <c r="K22" s="94"/>
      <c r="L22" s="99">
        <v>1323.48</v>
      </c>
      <c r="M22" s="94"/>
      <c r="N22" s="98" t="s">
        <v>176</v>
      </c>
    </row>
    <row r="23" spans="2:14" x14ac:dyDescent="0.25">
      <c r="B23" s="94"/>
      <c r="C23" s="96">
        <v>45033</v>
      </c>
      <c r="D23" s="96">
        <v>45033</v>
      </c>
      <c r="E23" s="97" t="s">
        <v>177</v>
      </c>
      <c r="F23" s="97" t="s">
        <v>157</v>
      </c>
      <c r="G23" s="98" t="s">
        <v>175</v>
      </c>
      <c r="H23" s="99">
        <v>1369</v>
      </c>
      <c r="I23" s="109"/>
      <c r="J23" s="99">
        <v>0</v>
      </c>
      <c r="K23" s="94"/>
      <c r="L23" s="99">
        <v>1369</v>
      </c>
      <c r="M23" s="94"/>
      <c r="N23" s="98" t="s">
        <v>178</v>
      </c>
    </row>
    <row r="24" spans="2:14" x14ac:dyDescent="0.25">
      <c r="B24" s="94"/>
      <c r="C24" s="96">
        <v>45040</v>
      </c>
      <c r="D24" s="96">
        <v>45040</v>
      </c>
      <c r="E24" s="97" t="s">
        <v>179</v>
      </c>
      <c r="F24" s="97" t="s">
        <v>157</v>
      </c>
      <c r="G24" s="98" t="s">
        <v>175</v>
      </c>
      <c r="H24" s="99">
        <v>228.65</v>
      </c>
      <c r="I24" s="109"/>
      <c r="J24" s="99">
        <v>0</v>
      </c>
      <c r="K24" s="94"/>
      <c r="L24" s="99">
        <v>228.65</v>
      </c>
      <c r="M24" s="94"/>
      <c r="N24" s="98" t="s">
        <v>178</v>
      </c>
    </row>
    <row r="25" spans="2:14" x14ac:dyDescent="0.25">
      <c r="B25" s="94"/>
      <c r="C25" s="96">
        <v>45043</v>
      </c>
      <c r="D25" s="96">
        <v>45043</v>
      </c>
      <c r="E25" s="97" t="s">
        <v>180</v>
      </c>
      <c r="F25" s="97" t="s">
        <v>157</v>
      </c>
      <c r="G25" s="98" t="s">
        <v>181</v>
      </c>
      <c r="H25" s="99">
        <v>80</v>
      </c>
      <c r="I25" s="109"/>
      <c r="J25" s="99">
        <v>0</v>
      </c>
      <c r="K25" s="94"/>
      <c r="L25" s="99">
        <v>80</v>
      </c>
      <c r="M25" s="94"/>
      <c r="N25" s="98" t="s">
        <v>182</v>
      </c>
    </row>
    <row r="26" spans="2:14" x14ac:dyDescent="0.25">
      <c r="B26" s="94"/>
      <c r="C26" s="96">
        <v>45048</v>
      </c>
      <c r="D26" s="96">
        <v>45048</v>
      </c>
      <c r="E26" s="97" t="s">
        <v>183</v>
      </c>
      <c r="F26" s="97" t="s">
        <v>184</v>
      </c>
      <c r="G26" s="98" t="s">
        <v>175</v>
      </c>
      <c r="H26" s="99">
        <v>287.41000000000003</v>
      </c>
      <c r="I26" s="109"/>
      <c r="J26" s="99">
        <v>0</v>
      </c>
      <c r="K26" s="94"/>
      <c r="L26" s="99">
        <v>287.41000000000003</v>
      </c>
      <c r="M26" s="94"/>
      <c r="N26" s="98" t="s">
        <v>178</v>
      </c>
    </row>
    <row r="27" spans="2:14" x14ac:dyDescent="0.25">
      <c r="B27" s="94"/>
      <c r="C27" s="96">
        <v>45068</v>
      </c>
      <c r="D27" s="96">
        <v>45068</v>
      </c>
      <c r="E27" s="97" t="s">
        <v>185</v>
      </c>
      <c r="F27" s="97" t="s">
        <v>184</v>
      </c>
      <c r="G27" s="98" t="s">
        <v>175</v>
      </c>
      <c r="H27" s="99">
        <v>140.47999999999999</v>
      </c>
      <c r="I27" s="109"/>
      <c r="J27" s="99">
        <v>0</v>
      </c>
      <c r="K27" s="94"/>
      <c r="L27" s="99">
        <v>140.47999999999999</v>
      </c>
      <c r="M27" s="94"/>
      <c r="N27" s="98" t="s">
        <v>178</v>
      </c>
    </row>
    <row r="28" spans="2:14" x14ac:dyDescent="0.25">
      <c r="B28" s="94"/>
      <c r="C28" s="96">
        <v>45076</v>
      </c>
      <c r="D28" s="96">
        <v>45076</v>
      </c>
      <c r="E28" s="97" t="s">
        <v>186</v>
      </c>
      <c r="F28" s="97" t="s">
        <v>184</v>
      </c>
      <c r="G28" s="98" t="s">
        <v>175</v>
      </c>
      <c r="H28" s="99">
        <v>35.119999999999997</v>
      </c>
      <c r="I28" s="109"/>
      <c r="J28" s="99">
        <v>0</v>
      </c>
      <c r="K28" s="94"/>
      <c r="L28" s="99">
        <v>35.119999999999997</v>
      </c>
      <c r="M28" s="94"/>
      <c r="N28" s="98" t="s">
        <v>178</v>
      </c>
    </row>
    <row r="29" spans="2:14" x14ac:dyDescent="0.25">
      <c r="B29" s="94"/>
      <c r="C29" s="96">
        <v>45082</v>
      </c>
      <c r="D29" s="96">
        <v>45082</v>
      </c>
      <c r="E29" s="97" t="s">
        <v>187</v>
      </c>
      <c r="F29" s="97" t="s">
        <v>166</v>
      </c>
      <c r="G29" s="98" t="s">
        <v>175</v>
      </c>
      <c r="H29" s="99">
        <v>70.239999999999995</v>
      </c>
      <c r="I29" s="109"/>
      <c r="J29" s="99">
        <v>0</v>
      </c>
      <c r="K29" s="94"/>
      <c r="L29" s="99">
        <v>70.239999999999995</v>
      </c>
      <c r="M29" s="94"/>
      <c r="N29" s="98" t="s">
        <v>178</v>
      </c>
    </row>
    <row r="30" spans="2:14" x14ac:dyDescent="0.25">
      <c r="B30" s="94"/>
      <c r="C30" s="96">
        <v>45085</v>
      </c>
      <c r="D30" s="96">
        <v>45085</v>
      </c>
      <c r="E30" s="97" t="s">
        <v>188</v>
      </c>
      <c r="F30" s="97" t="s">
        <v>166</v>
      </c>
      <c r="G30" s="98" t="s">
        <v>189</v>
      </c>
      <c r="H30" s="99">
        <v>50</v>
      </c>
      <c r="I30" s="109"/>
      <c r="J30" s="99">
        <v>0</v>
      </c>
      <c r="K30" s="94"/>
      <c r="L30" s="99">
        <v>50</v>
      </c>
      <c r="M30" s="94"/>
      <c r="N30" s="98" t="s">
        <v>182</v>
      </c>
    </row>
    <row r="31" spans="2:14" x14ac:dyDescent="0.25">
      <c r="B31" s="94"/>
      <c r="C31" s="96">
        <v>45097</v>
      </c>
      <c r="D31" s="96">
        <v>45097</v>
      </c>
      <c r="E31" s="97" t="s">
        <v>190</v>
      </c>
      <c r="F31" s="97" t="s">
        <v>191</v>
      </c>
      <c r="G31" s="98" t="s">
        <v>192</v>
      </c>
      <c r="H31" s="99">
        <v>180</v>
      </c>
      <c r="I31" s="109"/>
      <c r="J31" s="99">
        <v>0</v>
      </c>
      <c r="K31" s="94"/>
      <c r="L31" s="99">
        <v>180</v>
      </c>
      <c r="M31" s="94"/>
      <c r="N31" s="98" t="s">
        <v>176</v>
      </c>
    </row>
    <row r="32" spans="2:14" x14ac:dyDescent="0.25">
      <c r="B32" s="94"/>
      <c r="C32" s="96">
        <v>45127</v>
      </c>
      <c r="D32" s="96">
        <v>45127</v>
      </c>
      <c r="E32" s="97" t="s">
        <v>193</v>
      </c>
      <c r="F32" s="97" t="s">
        <v>194</v>
      </c>
      <c r="G32" s="98" t="s">
        <v>195</v>
      </c>
      <c r="H32" s="99">
        <v>150</v>
      </c>
      <c r="I32" s="109"/>
      <c r="J32" s="99">
        <v>0</v>
      </c>
      <c r="K32" s="94"/>
      <c r="L32" s="99">
        <v>150</v>
      </c>
      <c r="M32" s="94"/>
      <c r="N32" s="98" t="s">
        <v>196</v>
      </c>
    </row>
    <row r="33" spans="2:14" x14ac:dyDescent="0.25">
      <c r="B33" s="94"/>
      <c r="C33" s="96">
        <v>45131</v>
      </c>
      <c r="D33" s="96">
        <v>45131</v>
      </c>
      <c r="E33" s="97" t="s">
        <v>197</v>
      </c>
      <c r="F33" s="97" t="s">
        <v>194</v>
      </c>
      <c r="G33" s="98" t="s">
        <v>198</v>
      </c>
      <c r="H33" s="99">
        <v>150</v>
      </c>
      <c r="I33" s="109"/>
      <c r="J33" s="99">
        <v>0</v>
      </c>
      <c r="K33" s="94"/>
      <c r="L33" s="99">
        <v>150</v>
      </c>
      <c r="M33" s="94"/>
      <c r="N33" s="98" t="s">
        <v>196</v>
      </c>
    </row>
    <row r="34" spans="2:14" x14ac:dyDescent="0.25">
      <c r="B34" s="94"/>
      <c r="C34" s="96">
        <v>45159</v>
      </c>
      <c r="D34" s="96">
        <v>45159</v>
      </c>
      <c r="E34" s="97" t="s">
        <v>199</v>
      </c>
      <c r="F34" s="97" t="s">
        <v>200</v>
      </c>
      <c r="G34" s="98" t="s">
        <v>201</v>
      </c>
      <c r="H34" s="99">
        <v>50</v>
      </c>
      <c r="I34" s="109"/>
      <c r="J34" s="99">
        <v>0</v>
      </c>
      <c r="K34" s="94"/>
      <c r="L34" s="99">
        <v>50</v>
      </c>
      <c r="M34" s="94"/>
      <c r="N34" s="98" t="s">
        <v>196</v>
      </c>
    </row>
    <row r="35" spans="2:14" x14ac:dyDescent="0.25">
      <c r="B35" s="94"/>
      <c r="C35" s="96">
        <v>45160</v>
      </c>
      <c r="D35" s="96">
        <v>45160</v>
      </c>
      <c r="E35" s="97" t="s">
        <v>202</v>
      </c>
      <c r="F35" s="97" t="s">
        <v>200</v>
      </c>
      <c r="G35" s="98" t="s">
        <v>203</v>
      </c>
      <c r="H35" s="99">
        <v>180</v>
      </c>
      <c r="I35" s="109"/>
      <c r="J35" s="99">
        <v>0</v>
      </c>
      <c r="K35" s="94"/>
      <c r="L35" s="99">
        <v>180</v>
      </c>
      <c r="M35" s="94"/>
      <c r="N35" s="98" t="s">
        <v>196</v>
      </c>
    </row>
    <row r="36" spans="2:14" x14ac:dyDescent="0.25">
      <c r="B36" s="94"/>
      <c r="C36" s="96">
        <v>45174</v>
      </c>
      <c r="D36" s="96">
        <v>45174</v>
      </c>
      <c r="E36" s="97" t="s">
        <v>204</v>
      </c>
      <c r="F36" s="97" t="s">
        <v>148</v>
      </c>
      <c r="G36" s="98" t="s">
        <v>175</v>
      </c>
      <c r="H36" s="99">
        <v>1055.5</v>
      </c>
      <c r="I36" s="109"/>
      <c r="J36" s="99">
        <v>0</v>
      </c>
      <c r="K36" s="94"/>
      <c r="L36" s="99">
        <v>1055.5</v>
      </c>
      <c r="M36" s="94"/>
      <c r="N36" s="98" t="s">
        <v>178</v>
      </c>
    </row>
    <row r="37" spans="2:14" x14ac:dyDescent="0.25">
      <c r="B37" s="94"/>
      <c r="C37" s="96">
        <v>45183</v>
      </c>
      <c r="D37" s="94"/>
      <c r="E37" s="97" t="s">
        <v>205</v>
      </c>
      <c r="F37" s="94"/>
      <c r="G37" s="94"/>
      <c r="H37" s="99">
        <v>70.239999999999995</v>
      </c>
      <c r="I37" s="109"/>
      <c r="J37" s="94"/>
      <c r="K37" s="94"/>
      <c r="L37" s="99">
        <v>70.239999999999995</v>
      </c>
      <c r="M37" s="94"/>
      <c r="N37" s="98" t="s">
        <v>206</v>
      </c>
    </row>
    <row r="38" spans="2:14" x14ac:dyDescent="0.25">
      <c r="B38" s="94"/>
      <c r="C38" s="96">
        <v>45183</v>
      </c>
      <c r="D38" s="94"/>
      <c r="E38" s="97" t="s">
        <v>205</v>
      </c>
      <c r="F38" s="94"/>
      <c r="G38" s="94"/>
      <c r="H38" s="99">
        <v>187.08</v>
      </c>
      <c r="I38" s="109"/>
      <c r="J38" s="94"/>
      <c r="K38" s="94"/>
      <c r="L38" s="99">
        <v>187.08</v>
      </c>
      <c r="M38" s="94"/>
      <c r="N38" s="98" t="s">
        <v>207</v>
      </c>
    </row>
    <row r="39" spans="2:14" x14ac:dyDescent="0.25">
      <c r="B39" s="94"/>
      <c r="C39" s="94"/>
      <c r="D39" s="94"/>
      <c r="E39" s="94"/>
      <c r="F39" s="94"/>
      <c r="G39" s="94"/>
      <c r="H39" s="99" t="s">
        <v>151</v>
      </c>
      <c r="I39" s="110">
        <v>5607.2</v>
      </c>
      <c r="J39" s="99" t="s">
        <v>152</v>
      </c>
      <c r="K39" s="99">
        <v>0</v>
      </c>
      <c r="L39" s="99" t="s">
        <v>153</v>
      </c>
      <c r="M39" s="99">
        <v>5607.2</v>
      </c>
      <c r="N39" s="94"/>
    </row>
    <row r="40" spans="2:14" x14ac:dyDescent="0.25">
      <c r="B40" s="93" t="s">
        <v>208</v>
      </c>
      <c r="C40" s="94"/>
      <c r="D40" s="94"/>
      <c r="E40" s="94"/>
      <c r="F40" s="94"/>
      <c r="G40" s="94"/>
      <c r="H40" s="94"/>
      <c r="I40" s="109"/>
      <c r="J40" s="94"/>
      <c r="K40" s="94"/>
      <c r="L40" s="94"/>
      <c r="M40" s="94"/>
      <c r="N40" s="94"/>
    </row>
    <row r="41" spans="2:14" x14ac:dyDescent="0.25">
      <c r="B41" s="94"/>
      <c r="C41" s="96">
        <v>45086</v>
      </c>
      <c r="D41" s="96">
        <v>45086</v>
      </c>
      <c r="E41" s="97" t="s">
        <v>209</v>
      </c>
      <c r="F41" s="97" t="s">
        <v>166</v>
      </c>
      <c r="G41" s="98" t="s">
        <v>210</v>
      </c>
      <c r="H41" s="99">
        <v>160</v>
      </c>
      <c r="I41" s="109"/>
      <c r="J41" s="99">
        <v>0</v>
      </c>
      <c r="K41" s="94"/>
      <c r="L41" s="99">
        <v>160</v>
      </c>
      <c r="M41" s="94"/>
      <c r="N41" s="98" t="s">
        <v>211</v>
      </c>
    </row>
    <row r="42" spans="2:14" x14ac:dyDescent="0.25">
      <c r="B42" s="94"/>
      <c r="C42" s="96">
        <v>45090</v>
      </c>
      <c r="D42" s="96">
        <v>45090</v>
      </c>
      <c r="E42" s="97" t="s">
        <v>212</v>
      </c>
      <c r="F42" s="97" t="s">
        <v>166</v>
      </c>
      <c r="G42" s="98" t="s">
        <v>213</v>
      </c>
      <c r="H42" s="99">
        <v>120</v>
      </c>
      <c r="I42" s="109"/>
      <c r="J42" s="99">
        <v>0</v>
      </c>
      <c r="K42" s="94"/>
      <c r="L42" s="99">
        <v>120</v>
      </c>
      <c r="M42" s="94"/>
      <c r="N42" s="98" t="s">
        <v>211</v>
      </c>
    </row>
    <row r="43" spans="2:14" x14ac:dyDescent="0.25">
      <c r="B43" s="94"/>
      <c r="C43" s="96">
        <v>45111</v>
      </c>
      <c r="D43" s="96">
        <v>45111</v>
      </c>
      <c r="E43" s="97" t="s">
        <v>214</v>
      </c>
      <c r="F43" s="97" t="s">
        <v>194</v>
      </c>
      <c r="G43" s="98" t="s">
        <v>215</v>
      </c>
      <c r="H43" s="99">
        <v>34.1</v>
      </c>
      <c r="I43" s="109"/>
      <c r="J43" s="99">
        <v>0</v>
      </c>
      <c r="K43" s="94"/>
      <c r="L43" s="99">
        <v>34.1</v>
      </c>
      <c r="M43" s="94"/>
      <c r="N43" s="98" t="s">
        <v>216</v>
      </c>
    </row>
    <row r="44" spans="2:14" x14ac:dyDescent="0.25">
      <c r="B44" s="94"/>
      <c r="C44" s="94"/>
      <c r="D44" s="94"/>
      <c r="E44" s="94"/>
      <c r="F44" s="94"/>
      <c r="G44" s="94"/>
      <c r="H44" s="99" t="s">
        <v>151</v>
      </c>
      <c r="I44" s="110">
        <v>314.10000000000002</v>
      </c>
      <c r="J44" s="99" t="s">
        <v>152</v>
      </c>
      <c r="K44" s="99">
        <v>0</v>
      </c>
      <c r="L44" s="99" t="s">
        <v>153</v>
      </c>
      <c r="M44" s="99">
        <v>314.10000000000002</v>
      </c>
      <c r="N44" s="94"/>
    </row>
    <row r="45" spans="2:14" x14ac:dyDescent="0.25">
      <c r="B45" s="93" t="s">
        <v>217</v>
      </c>
      <c r="C45" s="94"/>
      <c r="D45" s="94"/>
      <c r="E45" s="94"/>
      <c r="F45" s="94"/>
      <c r="G45" s="94"/>
      <c r="H45" s="94"/>
      <c r="I45" s="109"/>
      <c r="J45" s="94"/>
      <c r="K45" s="94"/>
      <c r="L45" s="94"/>
      <c r="M45" s="94"/>
      <c r="N45" s="94"/>
    </row>
    <row r="46" spans="2:14" x14ac:dyDescent="0.25">
      <c r="B46" s="93" t="s">
        <v>218</v>
      </c>
      <c r="C46" s="94"/>
      <c r="D46" s="94"/>
      <c r="E46" s="94"/>
      <c r="F46" s="94"/>
      <c r="G46" s="94"/>
      <c r="H46" s="94"/>
      <c r="I46" s="109"/>
      <c r="J46" s="94"/>
      <c r="K46" s="94"/>
      <c r="L46" s="94"/>
      <c r="M46" s="94"/>
      <c r="N46" s="94"/>
    </row>
    <row r="47" spans="2:14" x14ac:dyDescent="0.25">
      <c r="B47" s="93" t="s">
        <v>219</v>
      </c>
      <c r="C47" s="94"/>
      <c r="D47" s="94"/>
      <c r="E47" s="94"/>
      <c r="F47" s="94"/>
      <c r="G47" s="94"/>
      <c r="H47" s="94"/>
      <c r="I47" s="109"/>
      <c r="J47" s="94"/>
      <c r="K47" s="94"/>
      <c r="L47" s="94"/>
      <c r="M47" s="94"/>
      <c r="N47" s="94"/>
    </row>
    <row r="48" spans="2:14" x14ac:dyDescent="0.25">
      <c r="B48" s="93" t="s">
        <v>220</v>
      </c>
      <c r="C48" s="94"/>
      <c r="D48" s="94"/>
      <c r="E48" s="94"/>
      <c r="F48" s="94"/>
      <c r="G48" s="94"/>
      <c r="H48" s="94"/>
      <c r="I48" s="109"/>
      <c r="J48" s="94"/>
      <c r="K48" s="94"/>
      <c r="L48" s="94"/>
      <c r="M48" s="94"/>
      <c r="N48" s="94"/>
    </row>
    <row r="49" spans="2:14" x14ac:dyDescent="0.25">
      <c r="B49" s="94"/>
      <c r="C49" s="96">
        <v>45048</v>
      </c>
      <c r="D49" s="96">
        <v>45048</v>
      </c>
      <c r="E49" s="97" t="s">
        <v>221</v>
      </c>
      <c r="F49" s="97" t="s">
        <v>184</v>
      </c>
      <c r="G49" s="98" t="s">
        <v>222</v>
      </c>
      <c r="H49" s="99">
        <v>80</v>
      </c>
      <c r="I49" s="109"/>
      <c r="J49" s="99">
        <v>0</v>
      </c>
      <c r="K49" s="94"/>
      <c r="L49" s="99">
        <v>80</v>
      </c>
      <c r="M49" s="94"/>
      <c r="N49" s="98" t="s">
        <v>223</v>
      </c>
    </row>
    <row r="50" spans="2:14" x14ac:dyDescent="0.25">
      <c r="B50" s="94"/>
      <c r="C50" s="96">
        <v>45051</v>
      </c>
      <c r="D50" s="96">
        <v>45051</v>
      </c>
      <c r="E50" s="97" t="s">
        <v>224</v>
      </c>
      <c r="F50" s="97" t="s">
        <v>184</v>
      </c>
      <c r="G50" s="98" t="s">
        <v>225</v>
      </c>
      <c r="H50" s="99">
        <v>180</v>
      </c>
      <c r="I50" s="109"/>
      <c r="J50" s="99">
        <v>0</v>
      </c>
      <c r="K50" s="94"/>
      <c r="L50" s="99">
        <v>180</v>
      </c>
      <c r="M50" s="94"/>
      <c r="N50" s="98" t="s">
        <v>226</v>
      </c>
    </row>
    <row r="51" spans="2:14" x14ac:dyDescent="0.25">
      <c r="B51" s="94"/>
      <c r="C51" s="96">
        <v>45055</v>
      </c>
      <c r="D51" s="96">
        <v>45055</v>
      </c>
      <c r="E51" s="97" t="s">
        <v>227</v>
      </c>
      <c r="F51" s="97" t="s">
        <v>184</v>
      </c>
      <c r="G51" s="98" t="s">
        <v>175</v>
      </c>
      <c r="H51" s="99">
        <v>187.08</v>
      </c>
      <c r="I51" s="109"/>
      <c r="J51" s="99">
        <v>0</v>
      </c>
      <c r="K51" s="94"/>
      <c r="L51" s="99">
        <v>187.08</v>
      </c>
      <c r="M51" s="94"/>
      <c r="N51" s="98" t="s">
        <v>223</v>
      </c>
    </row>
    <row r="52" spans="2:14" x14ac:dyDescent="0.25">
      <c r="B52" s="94"/>
      <c r="C52" s="96">
        <v>45058</v>
      </c>
      <c r="D52" s="96">
        <v>45058</v>
      </c>
      <c r="E52" s="97" t="s">
        <v>228</v>
      </c>
      <c r="F52" s="97" t="s">
        <v>184</v>
      </c>
      <c r="G52" s="98" t="s">
        <v>203</v>
      </c>
      <c r="H52" s="99">
        <v>180</v>
      </c>
      <c r="I52" s="109"/>
      <c r="J52" s="99">
        <v>0</v>
      </c>
      <c r="K52" s="94"/>
      <c r="L52" s="99">
        <v>180</v>
      </c>
      <c r="M52" s="94"/>
      <c r="N52" s="98" t="s">
        <v>223</v>
      </c>
    </row>
    <row r="53" spans="2:14" x14ac:dyDescent="0.25">
      <c r="B53" s="94"/>
      <c r="C53" s="96">
        <v>45061</v>
      </c>
      <c r="D53" s="96">
        <v>45061</v>
      </c>
      <c r="E53" s="97" t="s">
        <v>229</v>
      </c>
      <c r="F53" s="97" t="s">
        <v>184</v>
      </c>
      <c r="G53" s="98" t="s">
        <v>175</v>
      </c>
      <c r="H53" s="99">
        <v>70.239999999999995</v>
      </c>
      <c r="I53" s="109"/>
      <c r="J53" s="99">
        <v>0</v>
      </c>
      <c r="K53" s="94"/>
      <c r="L53" s="99">
        <v>70.239999999999995</v>
      </c>
      <c r="M53" s="94"/>
      <c r="N53" s="98" t="s">
        <v>230</v>
      </c>
    </row>
    <row r="54" spans="2:14" x14ac:dyDescent="0.25">
      <c r="B54" s="94"/>
      <c r="C54" s="96">
        <v>45069</v>
      </c>
      <c r="D54" s="96">
        <v>45069</v>
      </c>
      <c r="E54" s="97" t="s">
        <v>231</v>
      </c>
      <c r="F54" s="97" t="s">
        <v>184</v>
      </c>
      <c r="G54" s="98" t="s">
        <v>232</v>
      </c>
      <c r="H54" s="99">
        <v>80</v>
      </c>
      <c r="I54" s="109"/>
      <c r="J54" s="99">
        <v>0</v>
      </c>
      <c r="K54" s="94"/>
      <c r="L54" s="99">
        <v>80</v>
      </c>
      <c r="M54" s="94"/>
      <c r="N54" s="98" t="s">
        <v>233</v>
      </c>
    </row>
    <row r="55" spans="2:14" x14ac:dyDescent="0.25">
      <c r="B55" s="94"/>
      <c r="C55" s="96">
        <v>45071</v>
      </c>
      <c r="D55" s="96">
        <v>45071</v>
      </c>
      <c r="E55" s="97" t="s">
        <v>234</v>
      </c>
      <c r="F55" s="97" t="s">
        <v>184</v>
      </c>
      <c r="G55" s="98" t="s">
        <v>235</v>
      </c>
      <c r="H55" s="99">
        <v>80</v>
      </c>
      <c r="I55" s="109"/>
      <c r="J55" s="99">
        <v>0</v>
      </c>
      <c r="K55" s="94"/>
      <c r="L55" s="99">
        <v>80</v>
      </c>
      <c r="M55" s="94"/>
      <c r="N55" s="98" t="s">
        <v>236</v>
      </c>
    </row>
    <row r="56" spans="2:14" x14ac:dyDescent="0.25">
      <c r="B56" s="94"/>
      <c r="C56" s="96">
        <v>45072</v>
      </c>
      <c r="D56" s="96">
        <v>45072</v>
      </c>
      <c r="E56" s="97" t="s">
        <v>237</v>
      </c>
      <c r="F56" s="97" t="s">
        <v>184</v>
      </c>
      <c r="G56" s="98" t="s">
        <v>238</v>
      </c>
      <c r="H56" s="99">
        <v>80</v>
      </c>
      <c r="I56" s="109"/>
      <c r="J56" s="99">
        <v>0</v>
      </c>
      <c r="K56" s="94"/>
      <c r="L56" s="99">
        <v>80</v>
      </c>
      <c r="M56" s="94"/>
      <c r="N56" s="98" t="s">
        <v>233</v>
      </c>
    </row>
    <row r="57" spans="2:14" x14ac:dyDescent="0.25">
      <c r="B57" s="94"/>
      <c r="C57" s="96">
        <v>45183</v>
      </c>
      <c r="D57" s="94"/>
      <c r="E57" s="97" t="s">
        <v>205</v>
      </c>
      <c r="F57" s="94"/>
      <c r="G57" s="94"/>
      <c r="H57" s="99">
        <v>-187.08</v>
      </c>
      <c r="I57" s="109"/>
      <c r="J57" s="94"/>
      <c r="K57" s="94"/>
      <c r="L57" s="99">
        <v>-187.08</v>
      </c>
      <c r="M57" s="94"/>
      <c r="N57" s="98" t="s">
        <v>239</v>
      </c>
    </row>
    <row r="58" spans="2:14" x14ac:dyDescent="0.25">
      <c r="B58" s="94"/>
      <c r="C58" s="96">
        <v>45183</v>
      </c>
      <c r="D58" s="94"/>
      <c r="E58" s="97" t="s">
        <v>205</v>
      </c>
      <c r="F58" s="94"/>
      <c r="G58" s="94"/>
      <c r="H58" s="99">
        <v>-70.239999999999995</v>
      </c>
      <c r="I58" s="109"/>
      <c r="J58" s="94"/>
      <c r="K58" s="94"/>
      <c r="L58" s="99">
        <v>-70.239999999999995</v>
      </c>
      <c r="M58" s="94"/>
      <c r="N58" s="98" t="s">
        <v>240</v>
      </c>
    </row>
    <row r="59" spans="2:14" x14ac:dyDescent="0.25">
      <c r="B59" s="94"/>
      <c r="C59" s="94"/>
      <c r="D59" s="94"/>
      <c r="E59" s="94"/>
      <c r="F59" s="94"/>
      <c r="G59" s="94"/>
      <c r="H59" s="99" t="s">
        <v>151</v>
      </c>
      <c r="I59" s="110">
        <v>680</v>
      </c>
      <c r="J59" s="99" t="s">
        <v>152</v>
      </c>
      <c r="K59" s="99">
        <v>0</v>
      </c>
      <c r="L59" s="99" t="s">
        <v>153</v>
      </c>
      <c r="M59" s="99">
        <v>680</v>
      </c>
      <c r="N59" s="94"/>
    </row>
    <row r="60" spans="2:14" x14ac:dyDescent="0.25">
      <c r="B60" s="93" t="s">
        <v>241</v>
      </c>
      <c r="C60" s="94"/>
      <c r="D60" s="94"/>
      <c r="E60" s="94"/>
      <c r="F60" s="94"/>
      <c r="G60" s="94"/>
      <c r="H60" s="94"/>
      <c r="I60" s="109"/>
      <c r="J60" s="94"/>
      <c r="K60" s="94"/>
      <c r="L60" s="94"/>
      <c r="M60" s="94"/>
      <c r="N60" s="94"/>
    </row>
    <row r="61" spans="2:14" x14ac:dyDescent="0.25">
      <c r="B61" s="93" t="s">
        <v>242</v>
      </c>
      <c r="C61" s="94"/>
      <c r="D61" s="94"/>
      <c r="E61" s="94"/>
      <c r="F61" s="94"/>
      <c r="G61" s="94"/>
      <c r="H61" s="94"/>
      <c r="I61" s="109"/>
      <c r="J61" s="94"/>
      <c r="K61" s="94"/>
      <c r="L61" s="94"/>
      <c r="M61" s="94"/>
      <c r="N61" s="94"/>
    </row>
    <row r="62" spans="2:14" x14ac:dyDescent="0.25">
      <c r="B62" s="94"/>
      <c r="C62" s="96">
        <v>45078</v>
      </c>
      <c r="D62" s="96">
        <v>45078</v>
      </c>
      <c r="E62" s="97" t="s">
        <v>243</v>
      </c>
      <c r="F62" s="97" t="s">
        <v>166</v>
      </c>
      <c r="G62" s="98" t="s">
        <v>244</v>
      </c>
      <c r="H62" s="99">
        <v>80</v>
      </c>
      <c r="I62" s="109"/>
      <c r="J62" s="99">
        <v>0</v>
      </c>
      <c r="K62" s="94"/>
      <c r="L62" s="99">
        <v>80</v>
      </c>
      <c r="M62" s="94"/>
      <c r="N62" s="98" t="s">
        <v>245</v>
      </c>
    </row>
    <row r="63" spans="2:14" x14ac:dyDescent="0.25">
      <c r="B63" s="94"/>
      <c r="C63" s="96">
        <v>45090</v>
      </c>
      <c r="D63" s="96">
        <v>45090</v>
      </c>
      <c r="E63" s="97" t="s">
        <v>246</v>
      </c>
      <c r="F63" s="97" t="s">
        <v>166</v>
      </c>
      <c r="G63" s="98" t="s">
        <v>213</v>
      </c>
      <c r="H63" s="99">
        <v>80</v>
      </c>
      <c r="I63" s="109"/>
      <c r="J63" s="99">
        <v>0</v>
      </c>
      <c r="K63" s="94"/>
      <c r="L63" s="99">
        <v>80</v>
      </c>
      <c r="M63" s="94"/>
      <c r="N63" s="98" t="s">
        <v>247</v>
      </c>
    </row>
    <row r="64" spans="2:14" x14ac:dyDescent="0.25">
      <c r="B64" s="94"/>
      <c r="C64" s="94"/>
      <c r="D64" s="94"/>
      <c r="E64" s="94"/>
      <c r="F64" s="94"/>
      <c r="G64" s="94"/>
      <c r="H64" s="99" t="s">
        <v>151</v>
      </c>
      <c r="I64" s="110">
        <v>160</v>
      </c>
      <c r="J64" s="99" t="s">
        <v>152</v>
      </c>
      <c r="K64" s="99">
        <v>0</v>
      </c>
      <c r="L64" s="99" t="s">
        <v>153</v>
      </c>
      <c r="M64" s="99">
        <v>160</v>
      </c>
      <c r="N64" s="94"/>
    </row>
    <row r="65" spans="2:13" x14ac:dyDescent="0.25">
      <c r="B65" s="94"/>
      <c r="C65" s="94"/>
      <c r="D65" s="94"/>
      <c r="E65" s="94"/>
      <c r="F65" s="94"/>
      <c r="G65" s="94"/>
      <c r="H65" s="99" t="s">
        <v>160</v>
      </c>
      <c r="I65" s="110">
        <v>6761.3</v>
      </c>
      <c r="J65" s="99" t="s">
        <v>161</v>
      </c>
      <c r="K65" s="99">
        <v>0</v>
      </c>
      <c r="L65" s="99" t="s">
        <v>162</v>
      </c>
      <c r="M65" s="99">
        <v>6761.3</v>
      </c>
    </row>
    <row r="66" spans="2:13" x14ac:dyDescent="0.25">
      <c r="B66" s="93" t="s">
        <v>248</v>
      </c>
      <c r="C66" s="94"/>
      <c r="D66" s="94"/>
      <c r="E66" s="94"/>
      <c r="F66" s="94"/>
      <c r="G66" s="94"/>
      <c r="H66" s="94"/>
      <c r="I66" s="109"/>
      <c r="J66" s="94"/>
      <c r="K66" s="94"/>
      <c r="L66" s="94"/>
      <c r="M66" s="94"/>
    </row>
    <row r="67" spans="2:13" x14ac:dyDescent="0.25">
      <c r="B67" s="93" t="s">
        <v>249</v>
      </c>
      <c r="C67" s="94"/>
      <c r="D67" s="94"/>
      <c r="E67" s="94"/>
      <c r="F67" s="94"/>
      <c r="G67" s="94"/>
      <c r="H67" s="94"/>
      <c r="I67" s="109"/>
      <c r="J67" s="94"/>
      <c r="K67" s="94"/>
      <c r="L67" s="94"/>
      <c r="M67" s="94"/>
    </row>
    <row r="68" spans="2:13" x14ac:dyDescent="0.25">
      <c r="B68" s="93" t="s">
        <v>250</v>
      </c>
      <c r="C68" s="94"/>
      <c r="D68" s="94"/>
      <c r="E68" s="94"/>
      <c r="F68" s="94"/>
      <c r="G68" s="94"/>
      <c r="H68" s="94"/>
      <c r="I68" s="109"/>
      <c r="J68" s="94"/>
      <c r="K68" s="94"/>
      <c r="L68" s="94"/>
      <c r="M68" s="94"/>
    </row>
    <row r="69" spans="2:13" x14ac:dyDescent="0.25">
      <c r="B69" s="93" t="s">
        <v>251</v>
      </c>
      <c r="C69" s="94"/>
      <c r="D69" s="94"/>
      <c r="E69" s="94"/>
      <c r="F69" s="94"/>
      <c r="G69" s="94"/>
      <c r="H69" s="94"/>
      <c r="I69" s="109"/>
      <c r="J69" s="94"/>
      <c r="K69" s="94"/>
      <c r="L69" s="94"/>
      <c r="M69" s="94"/>
    </row>
    <row r="70" spans="2:13" x14ac:dyDescent="0.25">
      <c r="I70" s="111"/>
    </row>
    <row r="71" spans="2:13" x14ac:dyDescent="0.25">
      <c r="B71" s="93" t="s">
        <v>252</v>
      </c>
      <c r="C71" s="94"/>
      <c r="D71" s="94"/>
      <c r="E71" s="94"/>
      <c r="F71" s="94"/>
      <c r="G71" s="94"/>
      <c r="H71" s="94"/>
      <c r="I71" s="109"/>
      <c r="J71" s="94"/>
      <c r="K71" s="94"/>
      <c r="L71" s="94"/>
      <c r="M71" s="94"/>
    </row>
    <row r="72" spans="2:13" x14ac:dyDescent="0.25">
      <c r="B72" s="93" t="s">
        <v>253</v>
      </c>
      <c r="C72" s="94"/>
      <c r="D72" s="94"/>
      <c r="E72" s="94"/>
      <c r="F72" s="94"/>
      <c r="G72" s="94"/>
      <c r="H72" s="94"/>
      <c r="I72" s="109"/>
      <c r="J72" s="94"/>
      <c r="K72" s="94"/>
      <c r="L72" s="94"/>
      <c r="M72" s="94"/>
    </row>
    <row r="73" spans="2:13" x14ac:dyDescent="0.25">
      <c r="B73" s="93" t="s">
        <v>254</v>
      </c>
      <c r="C73" s="94"/>
      <c r="D73" s="94"/>
      <c r="E73" s="94"/>
      <c r="F73" s="94"/>
      <c r="G73" s="94"/>
      <c r="H73" s="94"/>
      <c r="I73" s="109"/>
      <c r="J73" s="94"/>
      <c r="K73" s="94"/>
      <c r="L73" s="94"/>
      <c r="M73" s="94"/>
    </row>
    <row r="74" spans="2:13" x14ac:dyDescent="0.25">
      <c r="B74" s="93" t="s">
        <v>255</v>
      </c>
      <c r="C74" s="94"/>
      <c r="D74" s="94"/>
      <c r="E74" s="94"/>
      <c r="F74" s="94"/>
      <c r="G74" s="94"/>
      <c r="H74" s="94"/>
      <c r="I74" s="109"/>
      <c r="J74" s="94"/>
      <c r="K74" s="94"/>
      <c r="L74" s="94"/>
      <c r="M74" s="94"/>
    </row>
    <row r="75" spans="2:13" x14ac:dyDescent="0.25">
      <c r="B75" s="93" t="s">
        <v>256</v>
      </c>
      <c r="C75" s="94"/>
      <c r="D75" s="94"/>
      <c r="E75" s="94"/>
      <c r="F75" s="94"/>
      <c r="G75" s="94"/>
      <c r="H75" s="94"/>
      <c r="I75" s="109"/>
      <c r="J75" s="94"/>
      <c r="K75" s="94"/>
      <c r="L75" s="94"/>
      <c r="M75" s="94"/>
    </row>
    <row r="76" spans="2:13" x14ac:dyDescent="0.25">
      <c r="B76" s="93" t="s">
        <v>257</v>
      </c>
      <c r="C76" s="94"/>
      <c r="D76" s="94"/>
      <c r="E76" s="94"/>
      <c r="F76" s="94"/>
      <c r="G76" s="94"/>
      <c r="H76" s="94"/>
      <c r="I76" s="109"/>
      <c r="J76" s="94"/>
      <c r="K76" s="94"/>
      <c r="L76" s="94"/>
      <c r="M76" s="94"/>
    </row>
    <row r="77" spans="2:13" x14ac:dyDescent="0.25">
      <c r="I77" s="111"/>
    </row>
    <row r="78" spans="2:13" x14ac:dyDescent="0.25">
      <c r="B78" s="93" t="s">
        <v>258</v>
      </c>
      <c r="C78" s="94"/>
      <c r="D78" s="94"/>
      <c r="E78" s="94"/>
      <c r="F78" s="94"/>
      <c r="G78" s="94"/>
      <c r="H78" s="94"/>
      <c r="I78" s="109"/>
      <c r="J78" s="94"/>
      <c r="K78" s="94"/>
      <c r="L78" s="94"/>
      <c r="M78" s="94"/>
    </row>
    <row r="79" spans="2:13" x14ac:dyDescent="0.25">
      <c r="B79" s="93" t="s">
        <v>259</v>
      </c>
      <c r="C79" s="94"/>
      <c r="D79" s="94"/>
      <c r="E79" s="94"/>
      <c r="F79" s="94"/>
      <c r="G79" s="94"/>
      <c r="H79" s="94"/>
      <c r="I79" s="109"/>
      <c r="J79" s="94"/>
      <c r="K79" s="94"/>
      <c r="L79" s="94"/>
      <c r="M79" s="94"/>
    </row>
    <row r="80" spans="2:13" x14ac:dyDescent="0.25">
      <c r="B80" s="93" t="s">
        <v>260</v>
      </c>
      <c r="C80" s="94"/>
      <c r="D80" s="94"/>
      <c r="E80" s="94"/>
      <c r="F80" s="94"/>
      <c r="G80" s="94"/>
      <c r="H80" s="94"/>
      <c r="I80" s="109"/>
      <c r="J80" s="94"/>
      <c r="K80" s="94"/>
      <c r="L80" s="94"/>
      <c r="M80" s="94"/>
    </row>
    <row r="81" spans="1:16" x14ac:dyDescent="0.25">
      <c r="A81" s="94"/>
      <c r="B81" s="94"/>
      <c r="C81" s="96">
        <v>45027</v>
      </c>
      <c r="D81" s="96">
        <v>45027</v>
      </c>
      <c r="E81" s="97" t="s">
        <v>261</v>
      </c>
      <c r="F81" s="97" t="s">
        <v>184</v>
      </c>
      <c r="G81" s="98" t="s">
        <v>262</v>
      </c>
      <c r="H81" s="99">
        <v>246119.85</v>
      </c>
      <c r="I81" s="109"/>
      <c r="J81" s="99">
        <v>0</v>
      </c>
      <c r="K81" s="94"/>
      <c r="L81" s="99">
        <v>246119.85</v>
      </c>
      <c r="M81" s="94"/>
      <c r="N81" s="98" t="s">
        <v>263</v>
      </c>
    </row>
    <row r="82" spans="1:16" x14ac:dyDescent="0.25">
      <c r="A82" s="94"/>
      <c r="B82" s="94"/>
      <c r="C82" s="94"/>
      <c r="D82" s="94"/>
      <c r="E82" s="94"/>
      <c r="F82" s="94"/>
      <c r="G82" s="94"/>
      <c r="H82" s="99" t="s">
        <v>151</v>
      </c>
      <c r="I82" s="110">
        <v>246119.85</v>
      </c>
      <c r="J82" s="99" t="s">
        <v>152</v>
      </c>
      <c r="K82" s="99">
        <v>0</v>
      </c>
      <c r="L82" s="99" t="s">
        <v>153</v>
      </c>
      <c r="M82" s="99">
        <v>246119.85</v>
      </c>
      <c r="N82" s="94"/>
    </row>
    <row r="83" spans="1:16" x14ac:dyDescent="0.25">
      <c r="A83" s="94"/>
      <c r="B83" s="93" t="s">
        <v>264</v>
      </c>
      <c r="C83" s="94"/>
      <c r="D83" s="94"/>
      <c r="E83" s="94"/>
      <c r="F83" s="94"/>
      <c r="G83" s="94"/>
      <c r="H83" s="94"/>
      <c r="I83" s="109"/>
      <c r="J83" s="94"/>
      <c r="K83" s="94"/>
      <c r="L83" s="94"/>
      <c r="M83" s="94"/>
      <c r="N83" s="94"/>
    </row>
    <row r="84" spans="1:16" x14ac:dyDescent="0.25">
      <c r="A84" s="94"/>
      <c r="B84" s="93" t="s">
        <v>265</v>
      </c>
      <c r="C84" s="94"/>
      <c r="D84" s="94"/>
      <c r="E84" s="94"/>
      <c r="F84" s="94"/>
      <c r="G84" s="94"/>
      <c r="H84" s="94"/>
      <c r="I84" s="109"/>
      <c r="J84" s="94"/>
      <c r="K84" s="94"/>
      <c r="L84" s="94"/>
      <c r="M84" s="94"/>
      <c r="N84" s="94"/>
    </row>
    <row r="85" spans="1:16" x14ac:dyDescent="0.25">
      <c r="A85" s="94"/>
      <c r="B85" s="93" t="s">
        <v>266</v>
      </c>
      <c r="C85" s="94"/>
      <c r="D85" s="94"/>
      <c r="E85" s="94"/>
      <c r="F85" s="94"/>
      <c r="G85" s="94"/>
      <c r="H85" s="94"/>
      <c r="I85" s="109"/>
      <c r="J85" s="94"/>
      <c r="K85" s="94"/>
      <c r="L85" s="94"/>
      <c r="M85" s="94"/>
      <c r="N85" s="94"/>
    </row>
    <row r="86" spans="1:16" x14ac:dyDescent="0.25">
      <c r="I86" s="111"/>
    </row>
    <row r="87" spans="1:16" x14ac:dyDescent="0.25">
      <c r="A87" s="94"/>
      <c r="B87" s="93" t="s">
        <v>267</v>
      </c>
      <c r="C87" s="94"/>
      <c r="D87" s="94"/>
      <c r="E87" s="94"/>
      <c r="F87" s="94"/>
      <c r="G87" s="94"/>
      <c r="H87" s="94"/>
      <c r="I87" s="109"/>
      <c r="J87" s="94"/>
      <c r="K87" s="94"/>
      <c r="L87" s="94"/>
      <c r="M87" s="94"/>
      <c r="N87" s="94"/>
    </row>
    <row r="88" spans="1:16" x14ac:dyDescent="0.25">
      <c r="A88" s="94"/>
      <c r="B88" s="94"/>
      <c r="C88" s="94"/>
      <c r="D88" s="94"/>
      <c r="E88" s="94"/>
      <c r="F88" s="94"/>
      <c r="G88" s="94"/>
      <c r="H88" s="99" t="s">
        <v>268</v>
      </c>
      <c r="I88" s="110">
        <v>254831.56</v>
      </c>
      <c r="J88" s="99" t="s">
        <v>269</v>
      </c>
      <c r="K88" s="99">
        <v>0</v>
      </c>
      <c r="L88" s="99" t="s">
        <v>270</v>
      </c>
      <c r="M88" s="99">
        <v>254831.56</v>
      </c>
      <c r="N88" s="94"/>
    </row>
    <row r="89" spans="1:16" x14ac:dyDescent="0.25">
      <c r="A89" s="120" t="s">
        <v>271</v>
      </c>
      <c r="B89" s="94"/>
      <c r="C89" s="94"/>
      <c r="D89" s="94"/>
      <c r="E89" s="94"/>
      <c r="F89" s="94"/>
      <c r="G89" s="94"/>
      <c r="H89" s="94"/>
      <c r="I89" s="109"/>
      <c r="J89" s="94"/>
      <c r="K89" s="94"/>
      <c r="L89" s="94"/>
      <c r="M89" s="94"/>
      <c r="N89" s="94"/>
    </row>
    <row r="90" spans="1:16" x14ac:dyDescent="0.25">
      <c r="A90" s="94"/>
      <c r="B90" s="93" t="s">
        <v>272</v>
      </c>
      <c r="C90" s="94"/>
      <c r="D90" s="94"/>
      <c r="E90" s="94"/>
      <c r="F90" s="94"/>
      <c r="G90" s="94"/>
      <c r="H90" s="94"/>
      <c r="I90" s="109"/>
      <c r="J90" s="94"/>
      <c r="K90" s="94"/>
      <c r="L90" s="94"/>
      <c r="M90" s="94"/>
      <c r="N90" s="94"/>
    </row>
    <row r="91" spans="1:16" x14ac:dyDescent="0.25">
      <c r="A91" s="94"/>
      <c r="B91" s="93" t="s">
        <v>273</v>
      </c>
      <c r="C91" s="94"/>
      <c r="D91" s="94"/>
      <c r="E91" s="94"/>
      <c r="F91" s="94"/>
      <c r="G91" s="94"/>
      <c r="H91" s="94"/>
      <c r="I91" s="109"/>
      <c r="J91" s="94"/>
      <c r="K91" s="94"/>
      <c r="L91" s="94"/>
      <c r="M91" s="94"/>
      <c r="N91" s="94"/>
      <c r="O91" s="142" t="s">
        <v>845</v>
      </c>
      <c r="P91" s="143" t="s">
        <v>847</v>
      </c>
    </row>
    <row r="92" spans="1:16" x14ac:dyDescent="0.25">
      <c r="A92" s="94"/>
      <c r="B92" s="94"/>
      <c r="C92" s="96">
        <v>45019</v>
      </c>
      <c r="D92" s="96">
        <v>45019</v>
      </c>
      <c r="E92" s="97" t="s">
        <v>274</v>
      </c>
      <c r="F92" s="97" t="s">
        <v>157</v>
      </c>
      <c r="G92" s="98" t="s">
        <v>275</v>
      </c>
      <c r="H92" s="99">
        <v>83.63</v>
      </c>
      <c r="I92" s="109"/>
      <c r="J92" s="99">
        <v>16.73</v>
      </c>
      <c r="K92" s="94"/>
      <c r="L92" s="99">
        <v>100.36</v>
      </c>
      <c r="M92" s="94"/>
      <c r="N92" s="98" t="s">
        <v>276</v>
      </c>
    </row>
    <row r="93" spans="1:16" x14ac:dyDescent="0.25">
      <c r="A93" s="94"/>
      <c r="B93" s="94"/>
      <c r="C93" s="96">
        <v>45021</v>
      </c>
      <c r="D93" s="96">
        <v>45021</v>
      </c>
      <c r="E93" s="97" t="s">
        <v>277</v>
      </c>
      <c r="F93" s="97" t="s">
        <v>157</v>
      </c>
      <c r="G93" s="98" t="s">
        <v>278</v>
      </c>
      <c r="H93" s="99">
        <v>18.32</v>
      </c>
      <c r="I93" s="109"/>
      <c r="J93" s="99">
        <v>3.67</v>
      </c>
      <c r="K93" s="94"/>
      <c r="L93" s="99">
        <v>21.99</v>
      </c>
      <c r="M93" s="94"/>
      <c r="N93" s="98" t="s">
        <v>279</v>
      </c>
    </row>
    <row r="94" spans="1:16" x14ac:dyDescent="0.25">
      <c r="A94" s="94"/>
      <c r="B94" s="94"/>
      <c r="C94" s="96">
        <v>45033</v>
      </c>
      <c r="D94" s="96">
        <v>45033</v>
      </c>
      <c r="E94" s="97" t="s">
        <v>280</v>
      </c>
      <c r="F94" s="97" t="s">
        <v>157</v>
      </c>
      <c r="G94" s="98" t="s">
        <v>275</v>
      </c>
      <c r="H94" s="99">
        <v>72.86</v>
      </c>
      <c r="I94" s="109"/>
      <c r="J94" s="99">
        <v>14.57</v>
      </c>
      <c r="K94" s="94"/>
      <c r="L94" s="99">
        <v>87.43</v>
      </c>
      <c r="M94" s="94"/>
      <c r="N94" s="98" t="s">
        <v>276</v>
      </c>
      <c r="O94" s="144" t="s">
        <v>846</v>
      </c>
      <c r="P94" s="145">
        <v>275</v>
      </c>
    </row>
    <row r="95" spans="1:16" x14ac:dyDescent="0.25">
      <c r="A95" s="94"/>
      <c r="B95" s="94"/>
      <c r="C95" s="96">
        <v>45040</v>
      </c>
      <c r="D95" s="96">
        <v>45040</v>
      </c>
      <c r="E95" s="97" t="s">
        <v>281</v>
      </c>
      <c r="F95" s="97" t="s">
        <v>157</v>
      </c>
      <c r="G95" s="98" t="s">
        <v>282</v>
      </c>
      <c r="H95" s="99">
        <v>120</v>
      </c>
      <c r="I95" s="109"/>
      <c r="J95" s="99">
        <v>0</v>
      </c>
      <c r="K95" s="94"/>
      <c r="L95" s="99">
        <v>120</v>
      </c>
      <c r="M95" s="94"/>
      <c r="N95" s="98" t="s">
        <v>283</v>
      </c>
      <c r="O95" s="146" t="s">
        <v>848</v>
      </c>
      <c r="P95" s="147">
        <v>400</v>
      </c>
    </row>
    <row r="96" spans="1:16" x14ac:dyDescent="0.25">
      <c r="A96" s="94"/>
      <c r="B96" s="94"/>
      <c r="C96" s="96">
        <v>45051</v>
      </c>
      <c r="D96" s="96">
        <v>45051</v>
      </c>
      <c r="E96" s="97" t="s">
        <v>284</v>
      </c>
      <c r="F96" s="97" t="s">
        <v>184</v>
      </c>
      <c r="G96" s="98" t="s">
        <v>285</v>
      </c>
      <c r="H96" s="99">
        <v>13.96</v>
      </c>
      <c r="I96" s="109"/>
      <c r="J96" s="99">
        <v>2.79</v>
      </c>
      <c r="K96" s="94"/>
      <c r="L96" s="99">
        <v>16.75</v>
      </c>
      <c r="M96" s="94"/>
      <c r="N96" s="98" t="s">
        <v>286</v>
      </c>
      <c r="O96" s="146" t="s">
        <v>849</v>
      </c>
      <c r="P96" s="147">
        <v>120</v>
      </c>
    </row>
    <row r="97" spans="3:16" x14ac:dyDescent="0.25">
      <c r="C97" s="96">
        <v>45051</v>
      </c>
      <c r="D97" s="96">
        <v>45051</v>
      </c>
      <c r="E97" s="97" t="s">
        <v>287</v>
      </c>
      <c r="F97" s="97" t="s">
        <v>184</v>
      </c>
      <c r="G97" s="98" t="s">
        <v>288</v>
      </c>
      <c r="H97" s="99">
        <v>7.5</v>
      </c>
      <c r="I97" s="109"/>
      <c r="J97" s="99">
        <v>1.5</v>
      </c>
      <c r="K97" s="94"/>
      <c r="L97" s="99">
        <v>9</v>
      </c>
      <c r="M97" s="94"/>
      <c r="N97" s="98" t="s">
        <v>289</v>
      </c>
      <c r="O97" s="148"/>
      <c r="P97" s="149">
        <f>SUM(P94:P96)</f>
        <v>795</v>
      </c>
    </row>
    <row r="98" spans="3:16" x14ac:dyDescent="0.25">
      <c r="C98" s="96">
        <v>45051</v>
      </c>
      <c r="D98" s="96">
        <v>45051</v>
      </c>
      <c r="E98" s="97" t="s">
        <v>290</v>
      </c>
      <c r="F98" s="97" t="s">
        <v>184</v>
      </c>
      <c r="G98" s="98" t="s">
        <v>278</v>
      </c>
      <c r="H98" s="99">
        <v>4.5</v>
      </c>
      <c r="I98" s="109"/>
      <c r="J98" s="99">
        <v>0</v>
      </c>
      <c r="K98" s="94"/>
      <c r="L98" s="99">
        <v>4.5</v>
      </c>
      <c r="M98" s="94"/>
      <c r="N98" s="98" t="s">
        <v>291</v>
      </c>
    </row>
    <row r="99" spans="3:16" x14ac:dyDescent="0.25">
      <c r="C99" s="96">
        <v>45051</v>
      </c>
      <c r="D99" s="96">
        <v>45051</v>
      </c>
      <c r="E99" s="97" t="s">
        <v>292</v>
      </c>
      <c r="F99" s="97" t="s">
        <v>184</v>
      </c>
      <c r="G99" s="98" t="s">
        <v>278</v>
      </c>
      <c r="H99" s="99">
        <v>12</v>
      </c>
      <c r="I99" s="109"/>
      <c r="J99" s="99">
        <v>0</v>
      </c>
      <c r="K99" s="94"/>
      <c r="L99" s="99">
        <v>12</v>
      </c>
      <c r="M99" s="94"/>
      <c r="N99" s="98" t="s">
        <v>293</v>
      </c>
    </row>
    <row r="100" spans="3:16" x14ac:dyDescent="0.25">
      <c r="C100" s="96">
        <v>45051</v>
      </c>
      <c r="D100" s="96">
        <v>45051</v>
      </c>
      <c r="E100" s="97" t="s">
        <v>294</v>
      </c>
      <c r="F100" s="97" t="s">
        <v>184</v>
      </c>
      <c r="G100" s="98" t="s">
        <v>278</v>
      </c>
      <c r="H100" s="99">
        <v>12</v>
      </c>
      <c r="I100" s="109"/>
      <c r="J100" s="99">
        <v>0</v>
      </c>
      <c r="K100" s="94"/>
      <c r="L100" s="99">
        <v>12</v>
      </c>
      <c r="M100" s="94"/>
      <c r="N100" s="98" t="s">
        <v>295</v>
      </c>
    </row>
    <row r="101" spans="3:16" x14ac:dyDescent="0.25">
      <c r="C101" s="96">
        <v>45051</v>
      </c>
      <c r="D101" s="96">
        <v>45051</v>
      </c>
      <c r="E101" s="97" t="s">
        <v>296</v>
      </c>
      <c r="F101" s="97" t="s">
        <v>184</v>
      </c>
      <c r="G101" s="98" t="s">
        <v>278</v>
      </c>
      <c r="H101" s="99">
        <v>12</v>
      </c>
      <c r="I101" s="109"/>
      <c r="J101" s="99">
        <v>0</v>
      </c>
      <c r="K101" s="94"/>
      <c r="L101" s="99">
        <v>12</v>
      </c>
      <c r="M101" s="94"/>
      <c r="N101" s="98" t="s">
        <v>297</v>
      </c>
    </row>
    <row r="102" spans="3:16" x14ac:dyDescent="0.25">
      <c r="C102" s="96">
        <v>45055</v>
      </c>
      <c r="D102" s="96">
        <v>45055</v>
      </c>
      <c r="E102" s="97" t="s">
        <v>298</v>
      </c>
      <c r="F102" s="97" t="s">
        <v>184</v>
      </c>
      <c r="G102" s="98" t="s">
        <v>288</v>
      </c>
      <c r="H102" s="99">
        <v>9</v>
      </c>
      <c r="I102" s="109"/>
      <c r="J102" s="99">
        <v>0</v>
      </c>
      <c r="K102" s="94"/>
      <c r="L102" s="99">
        <v>9</v>
      </c>
      <c r="M102" s="94"/>
      <c r="N102" s="98" t="s">
        <v>299</v>
      </c>
    </row>
    <row r="103" spans="3:16" x14ac:dyDescent="0.25">
      <c r="C103" s="96">
        <v>45055</v>
      </c>
      <c r="D103" s="96">
        <v>45055</v>
      </c>
      <c r="E103" s="97" t="s">
        <v>300</v>
      </c>
      <c r="F103" s="97" t="s">
        <v>184</v>
      </c>
      <c r="G103" s="98" t="s">
        <v>285</v>
      </c>
      <c r="H103" s="99">
        <v>17.329999999999998</v>
      </c>
      <c r="I103" s="109"/>
      <c r="J103" s="99">
        <v>3.46</v>
      </c>
      <c r="K103" s="94"/>
      <c r="L103" s="99">
        <v>20.79</v>
      </c>
      <c r="M103" s="94"/>
      <c r="N103" s="98" t="s">
        <v>301</v>
      </c>
    </row>
    <row r="104" spans="3:16" x14ac:dyDescent="0.25">
      <c r="C104" s="96">
        <v>45055</v>
      </c>
      <c r="D104" s="96">
        <v>45055</v>
      </c>
      <c r="E104" s="97" t="s">
        <v>302</v>
      </c>
      <c r="F104" s="97" t="s">
        <v>184</v>
      </c>
      <c r="G104" s="98" t="s">
        <v>303</v>
      </c>
      <c r="H104" s="99">
        <v>9.99</v>
      </c>
      <c r="I104" s="109"/>
      <c r="J104" s="99">
        <v>2</v>
      </c>
      <c r="K104" s="94"/>
      <c r="L104" s="99">
        <v>11.99</v>
      </c>
      <c r="M104" s="94"/>
      <c r="N104" s="98" t="s">
        <v>304</v>
      </c>
    </row>
    <row r="105" spans="3:16" x14ac:dyDescent="0.25">
      <c r="C105" s="96">
        <v>45082</v>
      </c>
      <c r="D105" s="96">
        <v>45082</v>
      </c>
      <c r="E105" s="97" t="s">
        <v>305</v>
      </c>
      <c r="F105" s="97" t="s">
        <v>166</v>
      </c>
      <c r="G105" s="98" t="s">
        <v>306</v>
      </c>
      <c r="H105" s="99">
        <v>2.5</v>
      </c>
      <c r="I105" s="109"/>
      <c r="J105" s="99">
        <v>0</v>
      </c>
      <c r="K105" s="94"/>
      <c r="L105" s="99">
        <v>2.5</v>
      </c>
      <c r="M105" s="94"/>
      <c r="N105" s="98" t="s">
        <v>307</v>
      </c>
    </row>
    <row r="106" spans="3:16" x14ac:dyDescent="0.25">
      <c r="C106" s="96">
        <v>45082</v>
      </c>
      <c r="D106" s="96">
        <v>45082</v>
      </c>
      <c r="E106" s="97" t="s">
        <v>308</v>
      </c>
      <c r="F106" s="94"/>
      <c r="G106" s="98" t="s">
        <v>278</v>
      </c>
      <c r="H106" s="99">
        <v>6</v>
      </c>
      <c r="I106" s="109"/>
      <c r="J106" s="99">
        <v>0</v>
      </c>
      <c r="K106" s="94"/>
      <c r="L106" s="99">
        <v>6</v>
      </c>
      <c r="M106" s="94"/>
      <c r="N106" s="98" t="s">
        <v>309</v>
      </c>
    </row>
    <row r="107" spans="3:16" x14ac:dyDescent="0.25">
      <c r="C107" s="96">
        <v>45106</v>
      </c>
      <c r="D107" s="96">
        <v>45106</v>
      </c>
      <c r="E107" s="97" t="s">
        <v>310</v>
      </c>
      <c r="F107" s="97" t="s">
        <v>166</v>
      </c>
      <c r="G107" s="98" t="s">
        <v>275</v>
      </c>
      <c r="H107" s="99">
        <v>59.88</v>
      </c>
      <c r="I107" s="109"/>
      <c r="J107" s="99">
        <v>11.98</v>
      </c>
      <c r="K107" s="94"/>
      <c r="L107" s="99">
        <v>71.86</v>
      </c>
      <c r="M107" s="94"/>
      <c r="N107" s="98" t="s">
        <v>276</v>
      </c>
    </row>
    <row r="108" spans="3:16" ht="12.75" customHeight="1" x14ac:dyDescent="0.25">
      <c r="C108" s="96">
        <v>45117</v>
      </c>
      <c r="D108" s="96">
        <v>45117</v>
      </c>
      <c r="E108" s="97" t="s">
        <v>311</v>
      </c>
      <c r="F108" s="97" t="s">
        <v>194</v>
      </c>
      <c r="G108" s="98" t="s">
        <v>312</v>
      </c>
      <c r="H108" s="99">
        <v>189</v>
      </c>
      <c r="I108" s="109"/>
      <c r="J108" s="99">
        <v>37.799999999999997</v>
      </c>
      <c r="K108" s="94"/>
      <c r="L108" s="99">
        <v>226.8</v>
      </c>
      <c r="M108" s="94"/>
      <c r="N108" s="98" t="s">
        <v>313</v>
      </c>
    </row>
    <row r="109" spans="3:16" x14ac:dyDescent="0.25">
      <c r="C109" s="96">
        <v>45117</v>
      </c>
      <c r="D109" s="96">
        <v>45117</v>
      </c>
      <c r="E109" s="97" t="s">
        <v>314</v>
      </c>
      <c r="F109" s="97" t="s">
        <v>194</v>
      </c>
      <c r="G109" s="98" t="s">
        <v>275</v>
      </c>
      <c r="H109" s="99">
        <v>214.9</v>
      </c>
      <c r="I109" s="109"/>
      <c r="J109" s="99">
        <v>42.98</v>
      </c>
      <c r="K109" s="94"/>
      <c r="L109" s="99">
        <v>257.88</v>
      </c>
      <c r="M109" s="94"/>
      <c r="N109" s="98" t="s">
        <v>315</v>
      </c>
    </row>
    <row r="110" spans="3:16" x14ac:dyDescent="0.25">
      <c r="C110" s="96">
        <v>45132</v>
      </c>
      <c r="D110" s="96">
        <v>45132</v>
      </c>
      <c r="E110" s="97" t="s">
        <v>316</v>
      </c>
      <c r="F110" s="97" t="s">
        <v>194</v>
      </c>
      <c r="G110" s="98" t="s">
        <v>317</v>
      </c>
      <c r="H110" s="99">
        <v>137.5</v>
      </c>
      <c r="I110" s="109"/>
      <c r="J110" s="99">
        <v>0</v>
      </c>
      <c r="K110" s="94"/>
      <c r="L110" s="99">
        <v>137.5</v>
      </c>
      <c r="M110" s="94"/>
      <c r="N110" s="98" t="s">
        <v>318</v>
      </c>
    </row>
    <row r="111" spans="3:16" x14ac:dyDescent="0.25">
      <c r="C111" s="96">
        <v>45180</v>
      </c>
      <c r="D111" s="96">
        <v>45180</v>
      </c>
      <c r="E111" s="97" t="s">
        <v>319</v>
      </c>
      <c r="F111" s="97" t="s">
        <v>148</v>
      </c>
      <c r="G111" s="98" t="s">
        <v>312</v>
      </c>
      <c r="H111" s="99">
        <v>305.75</v>
      </c>
      <c r="I111" s="109"/>
      <c r="J111" s="99">
        <v>61.15</v>
      </c>
      <c r="K111" s="94"/>
      <c r="L111" s="99">
        <v>366.9</v>
      </c>
      <c r="M111" s="94"/>
      <c r="N111" s="98" t="s">
        <v>320</v>
      </c>
    </row>
    <row r="112" spans="3:16" x14ac:dyDescent="0.25">
      <c r="C112" s="96">
        <v>45180</v>
      </c>
      <c r="D112" s="96">
        <v>45180</v>
      </c>
      <c r="E112" s="97" t="s">
        <v>321</v>
      </c>
      <c r="F112" s="97" t="s">
        <v>148</v>
      </c>
      <c r="G112" s="98" t="s">
        <v>322</v>
      </c>
      <c r="H112" s="99">
        <v>22.49</v>
      </c>
      <c r="I112" s="109"/>
      <c r="J112" s="99">
        <v>4.5</v>
      </c>
      <c r="K112" s="94"/>
      <c r="L112" s="99">
        <v>26.99</v>
      </c>
      <c r="M112" s="94"/>
      <c r="N112" s="98" t="s">
        <v>323</v>
      </c>
      <c r="O112" s="135"/>
      <c r="P112" s="139"/>
    </row>
    <row r="113" spans="2:16" s="103" customFormat="1" x14ac:dyDescent="0.25">
      <c r="C113" s="104"/>
      <c r="D113" s="121">
        <v>45202</v>
      </c>
      <c r="E113" s="122"/>
      <c r="F113" s="122"/>
      <c r="G113" s="123" t="s">
        <v>275</v>
      </c>
      <c r="H113" s="124">
        <v>28.86</v>
      </c>
      <c r="I113" s="112"/>
      <c r="J113" s="107"/>
      <c r="K113" s="108"/>
      <c r="L113" s="107"/>
      <c r="M113" s="108"/>
      <c r="N113" s="123" t="s">
        <v>812</v>
      </c>
      <c r="O113" s="134"/>
      <c r="P113" s="138"/>
    </row>
    <row r="114" spans="2:16" x14ac:dyDescent="0.25">
      <c r="B114" s="94"/>
      <c r="C114" s="94"/>
      <c r="D114" s="94"/>
      <c r="E114" s="94"/>
      <c r="F114" s="94"/>
      <c r="G114" s="94"/>
      <c r="H114" s="99" t="s">
        <v>151</v>
      </c>
      <c r="I114" s="110">
        <f>SUM(H92:H113)</f>
        <v>1359.9699999999998</v>
      </c>
      <c r="J114" s="99" t="s">
        <v>152</v>
      </c>
      <c r="K114" s="99">
        <v>203.13</v>
      </c>
      <c r="L114" s="99" t="s">
        <v>153</v>
      </c>
      <c r="M114" s="99">
        <v>1534.24</v>
      </c>
      <c r="N114" s="94"/>
    </row>
    <row r="115" spans="2:16" x14ac:dyDescent="0.25">
      <c r="B115" s="93" t="s">
        <v>324</v>
      </c>
      <c r="C115" s="94"/>
      <c r="D115" s="94"/>
      <c r="E115" s="94"/>
      <c r="F115" s="94"/>
      <c r="G115" s="94"/>
      <c r="H115" s="94"/>
      <c r="I115" s="109"/>
      <c r="J115" s="94"/>
      <c r="K115" s="94"/>
      <c r="L115" s="94"/>
      <c r="M115" s="94"/>
      <c r="N115" s="94"/>
    </row>
    <row r="116" spans="2:16" x14ac:dyDescent="0.25">
      <c r="B116" s="93" t="s">
        <v>325</v>
      </c>
      <c r="C116" s="94"/>
      <c r="D116" s="94"/>
      <c r="E116" s="94"/>
      <c r="F116" s="94"/>
      <c r="G116" s="94"/>
      <c r="H116" s="94"/>
      <c r="I116" s="109"/>
      <c r="J116" s="94"/>
      <c r="K116" s="94"/>
      <c r="L116" s="94"/>
      <c r="M116" s="94"/>
      <c r="N116" s="94"/>
    </row>
    <row r="117" spans="2:16" x14ac:dyDescent="0.25">
      <c r="B117" s="94"/>
      <c r="C117" s="96">
        <v>45019</v>
      </c>
      <c r="D117" s="96">
        <v>45019</v>
      </c>
      <c r="E117" s="97" t="s">
        <v>326</v>
      </c>
      <c r="F117" s="97" t="s">
        <v>157</v>
      </c>
      <c r="G117" s="98" t="s">
        <v>327</v>
      </c>
      <c r="H117" s="99">
        <v>1988.18</v>
      </c>
      <c r="I117" s="109"/>
      <c r="J117" s="99">
        <v>397.64</v>
      </c>
      <c r="K117" s="94"/>
      <c r="L117" s="99">
        <v>2385.8200000000002</v>
      </c>
      <c r="M117" s="94"/>
      <c r="N117" s="98" t="s">
        <v>328</v>
      </c>
    </row>
    <row r="118" spans="2:16" x14ac:dyDescent="0.25">
      <c r="B118" s="94"/>
      <c r="C118" s="94"/>
      <c r="D118" s="94"/>
      <c r="E118" s="94"/>
      <c r="F118" s="94"/>
      <c r="G118" s="94"/>
      <c r="H118" s="99" t="s">
        <v>151</v>
      </c>
      <c r="I118" s="110">
        <f>H117</f>
        <v>1988.18</v>
      </c>
      <c r="J118" s="99" t="s">
        <v>152</v>
      </c>
      <c r="K118" s="99">
        <v>397.64</v>
      </c>
      <c r="L118" s="99" t="s">
        <v>153</v>
      </c>
      <c r="M118" s="99">
        <v>2385.8200000000002</v>
      </c>
      <c r="N118" s="94"/>
    </row>
    <row r="119" spans="2:16" x14ac:dyDescent="0.25">
      <c r="B119" s="93" t="s">
        <v>329</v>
      </c>
      <c r="C119" s="94"/>
      <c r="D119" s="94"/>
      <c r="E119" s="94"/>
      <c r="F119" s="94"/>
      <c r="G119" s="94"/>
      <c r="H119" s="94"/>
      <c r="I119" s="109"/>
      <c r="J119" s="94"/>
      <c r="K119" s="94"/>
      <c r="L119" s="94"/>
      <c r="M119" s="94"/>
      <c r="N119" s="94"/>
    </row>
    <row r="120" spans="2:16" x14ac:dyDescent="0.25">
      <c r="B120" s="93" t="s">
        <v>330</v>
      </c>
      <c r="C120" s="94"/>
      <c r="D120" s="94"/>
      <c r="E120" s="94"/>
      <c r="F120" s="94"/>
      <c r="G120" s="94"/>
      <c r="H120" s="94"/>
      <c r="I120" s="109"/>
      <c r="J120" s="94"/>
      <c r="K120" s="94"/>
      <c r="L120" s="94"/>
      <c r="M120" s="94"/>
      <c r="N120" s="94"/>
    </row>
    <row r="121" spans="2:16" x14ac:dyDescent="0.25">
      <c r="B121" s="94"/>
      <c r="C121" s="96">
        <v>45051</v>
      </c>
      <c r="D121" s="96">
        <v>45051</v>
      </c>
      <c r="E121" s="97" t="s">
        <v>331</v>
      </c>
      <c r="F121" s="97" t="s">
        <v>184</v>
      </c>
      <c r="G121" s="98" t="s">
        <v>332</v>
      </c>
      <c r="H121" s="99">
        <v>28.8</v>
      </c>
      <c r="I121" s="109"/>
      <c r="J121" s="99">
        <v>0</v>
      </c>
      <c r="K121" s="94"/>
      <c r="L121" s="99">
        <v>28.8</v>
      </c>
      <c r="M121" s="94"/>
      <c r="N121" s="98" t="s">
        <v>333</v>
      </c>
    </row>
    <row r="122" spans="2:16" x14ac:dyDescent="0.25">
      <c r="B122" s="94"/>
      <c r="C122" s="96">
        <v>45072</v>
      </c>
      <c r="D122" s="96">
        <v>45072</v>
      </c>
      <c r="E122" s="97" t="s">
        <v>334</v>
      </c>
      <c r="F122" s="97" t="s">
        <v>184</v>
      </c>
      <c r="G122" s="98" t="s">
        <v>332</v>
      </c>
      <c r="H122" s="99">
        <v>12.6</v>
      </c>
      <c r="I122" s="109"/>
      <c r="J122" s="99">
        <v>0</v>
      </c>
      <c r="K122" s="94"/>
      <c r="L122" s="99">
        <v>12.6</v>
      </c>
      <c r="M122" s="94"/>
      <c r="N122" s="98" t="s">
        <v>335</v>
      </c>
      <c r="O122" s="136"/>
      <c r="P122" s="140"/>
    </row>
    <row r="123" spans="2:16" s="125" customFormat="1" x14ac:dyDescent="0.25">
      <c r="B123" s="126"/>
      <c r="C123" s="121"/>
      <c r="D123" s="121"/>
      <c r="E123" s="122"/>
      <c r="F123" s="122"/>
      <c r="G123" s="123" t="s">
        <v>819</v>
      </c>
      <c r="H123" s="124">
        <v>6.12</v>
      </c>
      <c r="I123" s="127"/>
      <c r="J123" s="124"/>
      <c r="K123" s="126"/>
      <c r="L123" s="124"/>
      <c r="M123" s="126"/>
      <c r="N123" s="123" t="s">
        <v>820</v>
      </c>
      <c r="O123" s="134"/>
      <c r="P123" s="138"/>
    </row>
    <row r="124" spans="2:16" x14ac:dyDescent="0.25">
      <c r="B124" s="94"/>
      <c r="C124" s="94"/>
      <c r="D124" s="94"/>
      <c r="E124" s="94"/>
      <c r="F124" s="94"/>
      <c r="G124" s="94"/>
      <c r="H124" s="99" t="s">
        <v>151</v>
      </c>
      <c r="I124" s="110">
        <f>SUM(H121:H123)</f>
        <v>47.519999999999996</v>
      </c>
      <c r="J124" s="99" t="s">
        <v>152</v>
      </c>
      <c r="K124" s="99">
        <v>0</v>
      </c>
      <c r="L124" s="99" t="s">
        <v>153</v>
      </c>
      <c r="M124" s="99">
        <v>41.4</v>
      </c>
      <c r="N124" s="94"/>
    </row>
    <row r="125" spans="2:16" x14ac:dyDescent="0.25">
      <c r="B125" s="94"/>
      <c r="C125" s="94"/>
      <c r="D125" s="94"/>
      <c r="E125" s="94"/>
      <c r="F125" s="94"/>
      <c r="G125" s="94"/>
      <c r="H125" s="99"/>
      <c r="I125" s="110"/>
      <c r="J125" s="99"/>
      <c r="K125" s="99"/>
      <c r="L125" s="99"/>
      <c r="M125" s="99"/>
      <c r="N125" s="94"/>
    </row>
    <row r="126" spans="2:16" x14ac:dyDescent="0.25">
      <c r="B126" s="93" t="s">
        <v>336</v>
      </c>
      <c r="C126" s="104"/>
      <c r="D126" s="121"/>
      <c r="E126" s="122"/>
      <c r="F126" s="122"/>
      <c r="G126" s="123" t="s">
        <v>816</v>
      </c>
      <c r="H126" s="124">
        <v>153.59</v>
      </c>
      <c r="I126" s="150">
        <v>153.59</v>
      </c>
      <c r="J126" s="107"/>
      <c r="K126" s="108"/>
      <c r="L126" s="107"/>
      <c r="M126" s="108"/>
      <c r="N126" s="123" t="s">
        <v>817</v>
      </c>
      <c r="O126" s="151" t="s">
        <v>850</v>
      </c>
      <c r="P126" s="152">
        <v>153.59</v>
      </c>
    </row>
    <row r="127" spans="2:16" x14ac:dyDescent="0.25">
      <c r="B127" s="93"/>
      <c r="C127" s="104"/>
      <c r="D127" s="121"/>
      <c r="E127" s="122"/>
      <c r="F127" s="122"/>
      <c r="G127" s="123"/>
      <c r="H127" s="124"/>
      <c r="I127" s="112"/>
      <c r="J127" s="107"/>
      <c r="K127" s="108"/>
      <c r="L127" s="107"/>
      <c r="M127" s="108"/>
      <c r="N127" s="123"/>
    </row>
    <row r="128" spans="2:16" x14ac:dyDescent="0.25">
      <c r="B128" s="93" t="s">
        <v>337</v>
      </c>
      <c r="C128" s="94"/>
      <c r="D128" s="94"/>
      <c r="E128" s="94"/>
      <c r="F128" s="94"/>
      <c r="G128" s="94"/>
      <c r="H128" s="94"/>
      <c r="I128" s="109"/>
      <c r="J128" s="94"/>
      <c r="K128" s="94"/>
      <c r="L128" s="94"/>
      <c r="M128" s="94"/>
      <c r="N128" s="94"/>
    </row>
    <row r="129" spans="2:16" x14ac:dyDescent="0.25">
      <c r="B129" s="93" t="s">
        <v>338</v>
      </c>
      <c r="C129" s="94"/>
      <c r="D129" s="94"/>
      <c r="E129" s="94"/>
      <c r="F129" s="94"/>
      <c r="G129" s="94"/>
      <c r="H129" s="94"/>
      <c r="I129" s="109"/>
      <c r="J129" s="94"/>
      <c r="K129" s="94"/>
      <c r="L129" s="94"/>
      <c r="M129" s="94"/>
      <c r="N129" s="94"/>
    </row>
    <row r="130" spans="2:16" x14ac:dyDescent="0.25">
      <c r="B130" s="93" t="s">
        <v>339</v>
      </c>
      <c r="C130" s="94"/>
      <c r="D130" s="94"/>
      <c r="E130" s="94"/>
      <c r="F130" s="94"/>
      <c r="G130" s="94"/>
      <c r="H130" s="94"/>
      <c r="I130" s="109"/>
      <c r="J130" s="94"/>
      <c r="K130" s="94"/>
      <c r="L130" s="94"/>
      <c r="M130" s="94"/>
      <c r="N130" s="94"/>
    </row>
    <row r="131" spans="2:16" x14ac:dyDescent="0.25">
      <c r="B131" s="93" t="s">
        <v>340</v>
      </c>
      <c r="C131" s="94"/>
      <c r="D131" s="94"/>
      <c r="E131" s="94"/>
      <c r="F131" s="94"/>
      <c r="G131" s="94"/>
      <c r="H131" s="94"/>
      <c r="I131" s="109"/>
      <c r="J131" s="94"/>
      <c r="K131" s="94"/>
      <c r="L131" s="94"/>
      <c r="M131" s="94"/>
      <c r="N131" s="94"/>
    </row>
    <row r="132" spans="2:16" x14ac:dyDescent="0.25">
      <c r="B132" s="94"/>
      <c r="C132" s="96">
        <v>45021</v>
      </c>
      <c r="D132" s="96">
        <v>45021</v>
      </c>
      <c r="E132" s="97" t="s">
        <v>341</v>
      </c>
      <c r="F132" s="97" t="s">
        <v>157</v>
      </c>
      <c r="G132" s="98" t="s">
        <v>278</v>
      </c>
      <c r="H132" s="99">
        <v>10</v>
      </c>
      <c r="I132" s="109"/>
      <c r="J132" s="99">
        <v>0</v>
      </c>
      <c r="K132" s="94"/>
      <c r="L132" s="99">
        <v>10</v>
      </c>
      <c r="M132" s="94"/>
      <c r="N132" s="98" t="s">
        <v>342</v>
      </c>
    </row>
    <row r="133" spans="2:16" x14ac:dyDescent="0.25">
      <c r="B133" s="94"/>
      <c r="C133" s="96">
        <v>45027</v>
      </c>
      <c r="D133" s="96">
        <v>45027</v>
      </c>
      <c r="E133" s="97" t="s">
        <v>343</v>
      </c>
      <c r="F133" s="97" t="s">
        <v>157</v>
      </c>
      <c r="G133" s="98" t="s">
        <v>344</v>
      </c>
      <c r="H133" s="99">
        <v>122.96</v>
      </c>
      <c r="I133" s="109"/>
      <c r="J133" s="99">
        <v>24.59</v>
      </c>
      <c r="K133" s="94"/>
      <c r="L133" s="99">
        <v>147.55000000000001</v>
      </c>
      <c r="M133" s="94"/>
      <c r="N133" s="98" t="s">
        <v>20</v>
      </c>
    </row>
    <row r="134" spans="2:16" x14ac:dyDescent="0.25">
      <c r="B134" s="94"/>
      <c r="C134" s="96">
        <v>45051</v>
      </c>
      <c r="D134" s="96">
        <v>45051</v>
      </c>
      <c r="E134" s="97" t="s">
        <v>345</v>
      </c>
      <c r="F134" s="97" t="s">
        <v>184</v>
      </c>
      <c r="G134" s="98" t="s">
        <v>278</v>
      </c>
      <c r="H134" s="99">
        <v>10</v>
      </c>
      <c r="I134" s="109"/>
      <c r="J134" s="99">
        <v>0</v>
      </c>
      <c r="K134" s="94"/>
      <c r="L134" s="99">
        <v>10</v>
      </c>
      <c r="M134" s="94"/>
      <c r="N134" s="98" t="s">
        <v>346</v>
      </c>
    </row>
    <row r="135" spans="2:16" x14ac:dyDescent="0.25">
      <c r="B135" s="94"/>
      <c r="C135" s="96">
        <v>45055</v>
      </c>
      <c r="D135" s="96">
        <v>45055</v>
      </c>
      <c r="E135" s="97" t="s">
        <v>347</v>
      </c>
      <c r="F135" s="97" t="s">
        <v>184</v>
      </c>
      <c r="G135" s="98" t="s">
        <v>348</v>
      </c>
      <c r="H135" s="99">
        <v>12.99</v>
      </c>
      <c r="I135" s="109"/>
      <c r="J135" s="99">
        <v>2.6</v>
      </c>
      <c r="K135" s="94"/>
      <c r="L135" s="99">
        <v>15.59</v>
      </c>
      <c r="M135" s="94"/>
      <c r="N135" s="98" t="s">
        <v>349</v>
      </c>
      <c r="O135" s="144" t="s">
        <v>851</v>
      </c>
      <c r="P135" s="145">
        <f>SUM(H133,H137,H139,H141,H142,H143)</f>
        <v>761.87</v>
      </c>
    </row>
    <row r="136" spans="2:16" x14ac:dyDescent="0.25">
      <c r="B136" s="94"/>
      <c r="C136" s="96">
        <v>45055</v>
      </c>
      <c r="D136" s="96">
        <v>45055</v>
      </c>
      <c r="E136" s="97" t="s">
        <v>350</v>
      </c>
      <c r="F136" s="97" t="s">
        <v>184</v>
      </c>
      <c r="G136" s="98" t="s">
        <v>348</v>
      </c>
      <c r="H136" s="99">
        <v>12.99</v>
      </c>
      <c r="I136" s="109"/>
      <c r="J136" s="99">
        <v>2.6</v>
      </c>
      <c r="K136" s="94"/>
      <c r="L136" s="99">
        <v>15.59</v>
      </c>
      <c r="M136" s="94"/>
      <c r="N136" s="98" t="s">
        <v>349</v>
      </c>
      <c r="O136" s="146" t="s">
        <v>852</v>
      </c>
      <c r="P136" s="147">
        <v>40</v>
      </c>
    </row>
    <row r="137" spans="2:16" x14ac:dyDescent="0.25">
      <c r="B137" s="94"/>
      <c r="C137" s="96">
        <v>45056</v>
      </c>
      <c r="D137" s="96">
        <v>45056</v>
      </c>
      <c r="E137" s="97" t="s">
        <v>351</v>
      </c>
      <c r="F137" s="97" t="s">
        <v>184</v>
      </c>
      <c r="G137" s="98" t="s">
        <v>344</v>
      </c>
      <c r="H137" s="99">
        <v>127.37</v>
      </c>
      <c r="I137" s="109"/>
      <c r="J137" s="99">
        <v>25.47</v>
      </c>
      <c r="K137" s="94"/>
      <c r="L137" s="99">
        <v>152.84</v>
      </c>
      <c r="M137" s="94"/>
      <c r="N137" s="98" t="s">
        <v>352</v>
      </c>
      <c r="O137" s="146" t="s">
        <v>348</v>
      </c>
      <c r="P137" s="147">
        <v>25</v>
      </c>
    </row>
    <row r="138" spans="2:16" x14ac:dyDescent="0.25">
      <c r="B138" s="94"/>
      <c r="C138" s="96">
        <v>45082</v>
      </c>
      <c r="D138" s="96">
        <v>45082</v>
      </c>
      <c r="E138" s="97" t="s">
        <v>353</v>
      </c>
      <c r="F138" s="94"/>
      <c r="G138" s="98" t="s">
        <v>278</v>
      </c>
      <c r="H138" s="99">
        <v>10</v>
      </c>
      <c r="I138" s="109"/>
      <c r="J138" s="99">
        <v>0</v>
      </c>
      <c r="K138" s="94"/>
      <c r="L138" s="99">
        <v>10</v>
      </c>
      <c r="M138" s="94"/>
      <c r="N138" s="98" t="s">
        <v>354</v>
      </c>
      <c r="O138" s="148"/>
      <c r="P138" s="149">
        <f>SUM(P135:P137)</f>
        <v>826.87</v>
      </c>
    </row>
    <row r="139" spans="2:16" x14ac:dyDescent="0.25">
      <c r="B139" s="94"/>
      <c r="C139" s="96">
        <v>45089</v>
      </c>
      <c r="D139" s="96">
        <v>45089</v>
      </c>
      <c r="E139" s="97" t="s">
        <v>355</v>
      </c>
      <c r="F139" s="97" t="s">
        <v>166</v>
      </c>
      <c r="G139" s="98" t="s">
        <v>344</v>
      </c>
      <c r="H139" s="99">
        <v>126.71</v>
      </c>
      <c r="I139" s="109"/>
      <c r="J139" s="99">
        <v>25.34</v>
      </c>
      <c r="K139" s="94"/>
      <c r="L139" s="99">
        <v>152.05000000000001</v>
      </c>
      <c r="M139" s="94"/>
      <c r="N139" s="98" t="s">
        <v>356</v>
      </c>
    </row>
    <row r="140" spans="2:16" x14ac:dyDescent="0.25">
      <c r="B140" s="94"/>
      <c r="C140" s="96">
        <v>45112</v>
      </c>
      <c r="D140" s="96">
        <v>45112</v>
      </c>
      <c r="E140" s="97" t="s">
        <v>357</v>
      </c>
      <c r="F140" s="97" t="s">
        <v>194</v>
      </c>
      <c r="G140" s="98" t="s">
        <v>278</v>
      </c>
      <c r="H140" s="99">
        <v>10</v>
      </c>
      <c r="I140" s="109"/>
      <c r="J140" s="99">
        <v>0</v>
      </c>
      <c r="K140" s="94"/>
      <c r="L140" s="99">
        <v>10</v>
      </c>
      <c r="M140" s="94"/>
      <c r="N140" s="98" t="s">
        <v>358</v>
      </c>
    </row>
    <row r="141" spans="2:16" x14ac:dyDescent="0.25">
      <c r="B141" s="94"/>
      <c r="C141" s="96">
        <v>45117</v>
      </c>
      <c r="D141" s="96">
        <v>45117</v>
      </c>
      <c r="E141" s="97" t="s">
        <v>359</v>
      </c>
      <c r="F141" s="97" t="s">
        <v>194</v>
      </c>
      <c r="G141" s="98" t="s">
        <v>344</v>
      </c>
      <c r="H141" s="99">
        <v>128.69</v>
      </c>
      <c r="I141" s="109"/>
      <c r="J141" s="99">
        <v>25.74</v>
      </c>
      <c r="K141" s="94"/>
      <c r="L141" s="99">
        <v>154.43</v>
      </c>
      <c r="M141" s="94"/>
      <c r="N141" s="98" t="s">
        <v>360</v>
      </c>
    </row>
    <row r="142" spans="2:16" x14ac:dyDescent="0.25">
      <c r="B142" s="94"/>
      <c r="C142" s="96">
        <v>45148</v>
      </c>
      <c r="D142" s="96">
        <v>45148</v>
      </c>
      <c r="E142" s="97" t="s">
        <v>361</v>
      </c>
      <c r="F142" s="97" t="s">
        <v>200</v>
      </c>
      <c r="G142" s="98" t="s">
        <v>344</v>
      </c>
      <c r="H142" s="99">
        <v>139.99</v>
      </c>
      <c r="I142" s="109"/>
      <c r="J142" s="99">
        <v>28</v>
      </c>
      <c r="K142" s="94"/>
      <c r="L142" s="99">
        <v>167.99</v>
      </c>
      <c r="M142" s="94"/>
      <c r="N142" s="98" t="s">
        <v>20</v>
      </c>
    </row>
    <row r="143" spans="2:16" x14ac:dyDescent="0.25">
      <c r="B143" s="94"/>
      <c r="C143" s="96">
        <v>45180</v>
      </c>
      <c r="D143" s="96">
        <v>45180</v>
      </c>
      <c r="E143" s="97" t="s">
        <v>362</v>
      </c>
      <c r="F143" s="97" t="s">
        <v>148</v>
      </c>
      <c r="G143" s="98" t="s">
        <v>344</v>
      </c>
      <c r="H143" s="99">
        <v>116.15</v>
      </c>
      <c r="I143" s="109"/>
      <c r="J143" s="99">
        <v>23.23</v>
      </c>
      <c r="K143" s="94"/>
      <c r="L143" s="99">
        <v>139.38</v>
      </c>
      <c r="M143" s="94"/>
      <c r="N143" s="98" t="s">
        <v>360</v>
      </c>
      <c r="O143" s="135"/>
      <c r="P143" s="139"/>
    </row>
    <row r="144" spans="2:16" s="103" customFormat="1" x14ac:dyDescent="0.25">
      <c r="B144" s="108"/>
      <c r="C144" s="104"/>
      <c r="D144" s="104"/>
      <c r="E144" s="105"/>
      <c r="F144" s="105"/>
      <c r="G144" s="123" t="s">
        <v>815</v>
      </c>
      <c r="H144" s="124">
        <v>123.71</v>
      </c>
      <c r="I144" s="112"/>
      <c r="J144" s="107"/>
      <c r="K144" s="108"/>
      <c r="L144" s="107"/>
      <c r="M144" s="108"/>
      <c r="N144" s="106"/>
      <c r="O144" s="134"/>
      <c r="P144" s="138"/>
    </row>
    <row r="145" spans="2:15" x14ac:dyDescent="0.25">
      <c r="B145" s="94"/>
      <c r="C145" s="94"/>
      <c r="D145" s="94"/>
      <c r="E145" s="94"/>
      <c r="F145" s="94"/>
      <c r="G145" s="94"/>
      <c r="H145" s="99" t="s">
        <v>151</v>
      </c>
      <c r="I145" s="110">
        <f>SUM(H132:H144)</f>
        <v>951.56000000000006</v>
      </c>
      <c r="J145" s="99" t="s">
        <v>152</v>
      </c>
      <c r="K145" s="99">
        <v>157.57</v>
      </c>
      <c r="L145" s="99" t="s">
        <v>153</v>
      </c>
      <c r="M145" s="99">
        <v>985.42</v>
      </c>
      <c r="N145" s="94"/>
    </row>
    <row r="146" spans="2:15" x14ac:dyDescent="0.25">
      <c r="B146" s="93" t="s">
        <v>363</v>
      </c>
      <c r="C146" s="94"/>
      <c r="D146" s="94"/>
      <c r="E146" s="94"/>
      <c r="F146" s="94"/>
      <c r="G146" s="94"/>
      <c r="H146" s="94"/>
      <c r="I146" s="109"/>
      <c r="J146" s="94"/>
      <c r="K146" s="94"/>
      <c r="L146" s="94"/>
      <c r="M146" s="94"/>
      <c r="N146" s="94"/>
    </row>
    <row r="147" spans="2:15" x14ac:dyDescent="0.25">
      <c r="B147" s="94"/>
      <c r="C147" s="96">
        <v>45019</v>
      </c>
      <c r="D147" s="96">
        <v>45019</v>
      </c>
      <c r="E147" s="97" t="s">
        <v>364</v>
      </c>
      <c r="F147" s="97" t="s">
        <v>157</v>
      </c>
      <c r="G147" s="98" t="s">
        <v>365</v>
      </c>
      <c r="H147" s="99">
        <v>18</v>
      </c>
      <c r="I147" s="109"/>
      <c r="J147" s="99">
        <v>0</v>
      </c>
      <c r="K147" s="94"/>
      <c r="L147" s="99">
        <v>18</v>
      </c>
      <c r="M147" s="94"/>
      <c r="N147" s="98" t="s">
        <v>366</v>
      </c>
    </row>
    <row r="148" spans="2:15" x14ac:dyDescent="0.25">
      <c r="B148" s="94"/>
      <c r="C148" s="96">
        <v>45033</v>
      </c>
      <c r="D148" s="96">
        <v>45033</v>
      </c>
      <c r="E148" s="97" t="s">
        <v>367</v>
      </c>
      <c r="F148" s="97" t="s">
        <v>157</v>
      </c>
      <c r="G148" s="98" t="s">
        <v>365</v>
      </c>
      <c r="H148" s="99">
        <v>18</v>
      </c>
      <c r="I148" s="109"/>
      <c r="J148" s="99">
        <v>0</v>
      </c>
      <c r="K148" s="94"/>
      <c r="L148" s="99">
        <v>18</v>
      </c>
      <c r="M148" s="94"/>
      <c r="N148" s="98" t="s">
        <v>366</v>
      </c>
    </row>
    <row r="149" spans="2:15" x14ac:dyDescent="0.25">
      <c r="B149" s="94"/>
      <c r="C149" s="96">
        <v>45086</v>
      </c>
      <c r="D149" s="96">
        <v>45086</v>
      </c>
      <c r="E149" s="97" t="s">
        <v>368</v>
      </c>
      <c r="F149" s="97" t="s">
        <v>166</v>
      </c>
      <c r="G149" s="98" t="s">
        <v>369</v>
      </c>
      <c r="H149" s="99">
        <v>30</v>
      </c>
      <c r="I149" s="109"/>
      <c r="J149" s="99">
        <v>0</v>
      </c>
      <c r="K149" s="94"/>
      <c r="L149" s="99">
        <v>30</v>
      </c>
      <c r="M149" s="94"/>
      <c r="N149" s="98" t="s">
        <v>370</v>
      </c>
    </row>
    <row r="150" spans="2:15" x14ac:dyDescent="0.25">
      <c r="B150" s="94"/>
      <c r="C150" s="96">
        <v>45091</v>
      </c>
      <c r="D150" s="96">
        <v>45091</v>
      </c>
      <c r="E150" s="97" t="s">
        <v>371</v>
      </c>
      <c r="F150" s="97" t="s">
        <v>166</v>
      </c>
      <c r="G150" s="98" t="s">
        <v>365</v>
      </c>
      <c r="H150" s="99">
        <v>22.5</v>
      </c>
      <c r="I150" s="109"/>
      <c r="J150" s="99">
        <v>0</v>
      </c>
      <c r="K150" s="94"/>
      <c r="L150" s="99">
        <v>22.5</v>
      </c>
      <c r="M150" s="94"/>
      <c r="N150" s="98" t="s">
        <v>372</v>
      </c>
    </row>
    <row r="151" spans="2:15" x14ac:dyDescent="0.25">
      <c r="B151" s="94"/>
      <c r="C151" s="96">
        <v>45103</v>
      </c>
      <c r="D151" s="96">
        <v>45103</v>
      </c>
      <c r="E151" s="97" t="s">
        <v>373</v>
      </c>
      <c r="F151" s="97" t="s">
        <v>166</v>
      </c>
      <c r="G151" s="98" t="s">
        <v>365</v>
      </c>
      <c r="H151" s="99">
        <v>22.5</v>
      </c>
      <c r="I151" s="109"/>
      <c r="J151" s="99">
        <v>0</v>
      </c>
      <c r="K151" s="94"/>
      <c r="L151" s="99">
        <v>22.5</v>
      </c>
      <c r="M151" s="94"/>
      <c r="N151" s="98" t="s">
        <v>366</v>
      </c>
    </row>
    <row r="152" spans="2:15" x14ac:dyDescent="0.25">
      <c r="B152" s="94"/>
      <c r="C152" s="96">
        <v>45126</v>
      </c>
      <c r="D152" s="96">
        <v>45126</v>
      </c>
      <c r="E152" s="97" t="s">
        <v>374</v>
      </c>
      <c r="F152" s="97" t="s">
        <v>194</v>
      </c>
      <c r="G152" s="98" t="s">
        <v>369</v>
      </c>
      <c r="H152" s="99">
        <v>30</v>
      </c>
      <c r="I152" s="109"/>
      <c r="J152" s="99">
        <v>0</v>
      </c>
      <c r="K152" s="94"/>
      <c r="L152" s="99">
        <v>30</v>
      </c>
      <c r="M152" s="94"/>
      <c r="N152" s="98" t="s">
        <v>375</v>
      </c>
    </row>
    <row r="153" spans="2:15" x14ac:dyDescent="0.25">
      <c r="B153" s="94"/>
      <c r="C153" s="96">
        <v>45132</v>
      </c>
      <c r="D153" s="96">
        <v>45132</v>
      </c>
      <c r="E153" s="97" t="s">
        <v>376</v>
      </c>
      <c r="F153" s="97" t="s">
        <v>194</v>
      </c>
      <c r="G153" s="98" t="s">
        <v>365</v>
      </c>
      <c r="H153" s="99">
        <v>22.5</v>
      </c>
      <c r="I153" s="109"/>
      <c r="J153" s="99">
        <v>0</v>
      </c>
      <c r="K153" s="94"/>
      <c r="L153" s="99">
        <v>22.5</v>
      </c>
      <c r="M153" s="94"/>
      <c r="N153" s="98" t="s">
        <v>377</v>
      </c>
    </row>
    <row r="154" spans="2:15" x14ac:dyDescent="0.25">
      <c r="B154" s="94"/>
      <c r="C154" s="96">
        <v>45194</v>
      </c>
      <c r="D154" s="96">
        <v>45194</v>
      </c>
      <c r="E154" s="97" t="s">
        <v>378</v>
      </c>
      <c r="F154" s="97" t="s">
        <v>148</v>
      </c>
      <c r="G154" s="98" t="s">
        <v>369</v>
      </c>
      <c r="H154" s="99">
        <v>30</v>
      </c>
      <c r="I154" s="109"/>
      <c r="J154" s="99">
        <v>0</v>
      </c>
      <c r="K154" s="94"/>
      <c r="L154" s="99">
        <v>30</v>
      </c>
      <c r="M154" s="94"/>
      <c r="N154" s="98" t="s">
        <v>379</v>
      </c>
    </row>
    <row r="155" spans="2:15" x14ac:dyDescent="0.25">
      <c r="B155" s="94"/>
      <c r="C155" s="94"/>
      <c r="D155" s="94"/>
      <c r="E155" s="94"/>
      <c r="F155" s="94"/>
      <c r="G155" s="94"/>
      <c r="H155" s="99" t="s">
        <v>151</v>
      </c>
      <c r="I155" s="110">
        <f>SUM(H147:H154)</f>
        <v>193.5</v>
      </c>
      <c r="J155" s="99" t="s">
        <v>152</v>
      </c>
      <c r="K155" s="99">
        <v>0</v>
      </c>
      <c r="L155" s="99" t="s">
        <v>153</v>
      </c>
      <c r="M155" s="99">
        <v>193.5</v>
      </c>
      <c r="N155" s="94"/>
      <c r="O155" s="187" t="s">
        <v>853</v>
      </c>
    </row>
    <row r="156" spans="2:15" x14ac:dyDescent="0.25">
      <c r="B156" s="93" t="s">
        <v>380</v>
      </c>
      <c r="C156" s="94"/>
      <c r="D156" s="94"/>
      <c r="E156" s="94"/>
      <c r="F156" s="94"/>
      <c r="G156" s="94"/>
      <c r="H156" s="94"/>
      <c r="I156" s="109"/>
      <c r="J156" s="94"/>
      <c r="K156" s="94"/>
      <c r="L156" s="94"/>
      <c r="M156" s="94"/>
      <c r="N156" s="94"/>
    </row>
    <row r="157" spans="2:15" x14ac:dyDescent="0.25">
      <c r="B157" s="94"/>
      <c r="C157" s="96">
        <v>45040</v>
      </c>
      <c r="D157" s="96">
        <v>45040</v>
      </c>
      <c r="E157" s="97" t="s">
        <v>381</v>
      </c>
      <c r="F157" s="97" t="s">
        <v>157</v>
      </c>
      <c r="G157" s="98" t="s">
        <v>382</v>
      </c>
      <c r="H157" s="99">
        <v>115</v>
      </c>
      <c r="I157" s="109"/>
      <c r="J157" s="99">
        <v>23</v>
      </c>
      <c r="K157" s="94"/>
      <c r="L157" s="99">
        <v>138</v>
      </c>
      <c r="M157" s="94"/>
      <c r="N157" s="98" t="s">
        <v>383</v>
      </c>
    </row>
    <row r="158" spans="2:15" ht="22.5" x14ac:dyDescent="0.25">
      <c r="B158" s="94"/>
      <c r="C158" s="96">
        <v>45086</v>
      </c>
      <c r="D158" s="96">
        <v>45086</v>
      </c>
      <c r="E158" s="97" t="s">
        <v>384</v>
      </c>
      <c r="F158" s="97" t="s">
        <v>166</v>
      </c>
      <c r="G158" s="98" t="s">
        <v>385</v>
      </c>
      <c r="H158" s="99">
        <v>1695</v>
      </c>
      <c r="I158" s="109"/>
      <c r="J158" s="99">
        <v>339</v>
      </c>
      <c r="K158" s="94"/>
      <c r="L158" s="99">
        <v>2034</v>
      </c>
      <c r="M158" s="94"/>
      <c r="N158" s="98" t="s">
        <v>386</v>
      </c>
    </row>
    <row r="159" spans="2:15" x14ac:dyDescent="0.25">
      <c r="B159" s="94"/>
      <c r="C159" s="96">
        <v>45117</v>
      </c>
      <c r="D159" s="96">
        <v>45117</v>
      </c>
      <c r="E159" s="97" t="s">
        <v>387</v>
      </c>
      <c r="F159" s="97" t="s">
        <v>194</v>
      </c>
      <c r="G159" s="98" t="s">
        <v>388</v>
      </c>
      <c r="H159" s="99">
        <v>412.5</v>
      </c>
      <c r="I159" s="109"/>
      <c r="J159" s="99">
        <v>82.5</v>
      </c>
      <c r="K159" s="94"/>
      <c r="L159" s="99">
        <v>495</v>
      </c>
      <c r="M159" s="94"/>
      <c r="N159" s="98" t="s">
        <v>389</v>
      </c>
    </row>
    <row r="160" spans="2:15" ht="22.5" x14ac:dyDescent="0.25">
      <c r="B160" s="94"/>
      <c r="C160" s="96">
        <v>45117</v>
      </c>
      <c r="D160" s="96">
        <v>45117</v>
      </c>
      <c r="E160" s="97" t="s">
        <v>390</v>
      </c>
      <c r="F160" s="97" t="s">
        <v>194</v>
      </c>
      <c r="G160" s="98" t="s">
        <v>391</v>
      </c>
      <c r="H160" s="99">
        <v>35</v>
      </c>
      <c r="I160" s="109"/>
      <c r="J160" s="99">
        <v>0</v>
      </c>
      <c r="K160" s="94"/>
      <c r="L160" s="99">
        <v>35</v>
      </c>
      <c r="M160" s="94"/>
      <c r="N160" s="98" t="s">
        <v>392</v>
      </c>
    </row>
    <row r="161" spans="2:16" x14ac:dyDescent="0.25">
      <c r="B161" s="94"/>
      <c r="C161" s="96">
        <v>45138</v>
      </c>
      <c r="D161" s="96">
        <v>45138</v>
      </c>
      <c r="E161" s="97" t="s">
        <v>393</v>
      </c>
      <c r="F161" s="97" t="s">
        <v>194</v>
      </c>
      <c r="G161" s="98" t="s">
        <v>388</v>
      </c>
      <c r="H161" s="99">
        <v>-372.83</v>
      </c>
      <c r="I161" s="109"/>
      <c r="J161" s="99">
        <v>-74.569999999999993</v>
      </c>
      <c r="K161" s="94"/>
      <c r="L161" s="99">
        <v>-447.4</v>
      </c>
      <c r="M161" s="94"/>
      <c r="N161" s="98" t="s">
        <v>394</v>
      </c>
    </row>
    <row r="162" spans="2:16" x14ac:dyDescent="0.25">
      <c r="B162" s="94"/>
      <c r="C162" s="94"/>
      <c r="D162" s="94"/>
      <c r="E162" s="94"/>
      <c r="F162" s="94"/>
      <c r="G162" s="94"/>
      <c r="H162" s="99" t="s">
        <v>151</v>
      </c>
      <c r="I162" s="110">
        <f>SUM(H157:H161)</f>
        <v>1884.67</v>
      </c>
      <c r="J162" s="99" t="s">
        <v>152</v>
      </c>
      <c r="K162" s="99">
        <v>369.93</v>
      </c>
      <c r="L162" s="99" t="s">
        <v>153</v>
      </c>
      <c r="M162" s="99">
        <v>2254.6</v>
      </c>
      <c r="N162" s="94"/>
      <c r="O162" s="151" t="s">
        <v>854</v>
      </c>
      <c r="P162" s="152"/>
    </row>
    <row r="163" spans="2:16" x14ac:dyDescent="0.25">
      <c r="B163" s="93" t="s">
        <v>395</v>
      </c>
      <c r="C163" s="94"/>
      <c r="D163" s="94"/>
      <c r="E163" s="94"/>
      <c r="F163" s="94"/>
      <c r="G163" s="94"/>
      <c r="H163" s="94"/>
      <c r="I163" s="109"/>
      <c r="J163" s="94"/>
      <c r="K163" s="94"/>
      <c r="L163" s="94"/>
      <c r="M163" s="94"/>
      <c r="N163" s="94"/>
    </row>
    <row r="164" spans="2:16" x14ac:dyDescent="0.25">
      <c r="B164" s="94"/>
      <c r="C164" s="96">
        <v>45033</v>
      </c>
      <c r="D164" s="96">
        <v>45033</v>
      </c>
      <c r="E164" s="97" t="s">
        <v>396</v>
      </c>
      <c r="F164" s="97" t="s">
        <v>157</v>
      </c>
      <c r="G164" s="98" t="s">
        <v>149</v>
      </c>
      <c r="H164" s="99">
        <v>3</v>
      </c>
      <c r="I164" s="109"/>
      <c r="J164" s="99">
        <v>0</v>
      </c>
      <c r="K164" s="94"/>
      <c r="L164" s="99">
        <v>3</v>
      </c>
      <c r="M164" s="94"/>
      <c r="N164" s="98" t="s">
        <v>26</v>
      </c>
    </row>
    <row r="165" spans="2:16" x14ac:dyDescent="0.25">
      <c r="B165" s="94"/>
      <c r="C165" s="96">
        <v>45062</v>
      </c>
      <c r="D165" s="96">
        <v>45062</v>
      </c>
      <c r="E165" s="97" t="s">
        <v>397</v>
      </c>
      <c r="F165" s="97" t="s">
        <v>184</v>
      </c>
      <c r="G165" s="98" t="s">
        <v>149</v>
      </c>
      <c r="H165" s="99">
        <v>3</v>
      </c>
      <c r="I165" s="109"/>
      <c r="J165" s="99">
        <v>0</v>
      </c>
      <c r="K165" s="94"/>
      <c r="L165" s="99">
        <v>3</v>
      </c>
      <c r="M165" s="94"/>
      <c r="N165" s="98" t="s">
        <v>26</v>
      </c>
    </row>
    <row r="166" spans="2:16" x14ac:dyDescent="0.25">
      <c r="B166" s="94"/>
      <c r="C166" s="96">
        <v>45093</v>
      </c>
      <c r="D166" s="96">
        <v>45093</v>
      </c>
      <c r="E166" s="97" t="s">
        <v>398</v>
      </c>
      <c r="F166" s="97" t="s">
        <v>166</v>
      </c>
      <c r="G166" s="98" t="s">
        <v>149</v>
      </c>
      <c r="H166" s="99">
        <v>3</v>
      </c>
      <c r="I166" s="109"/>
      <c r="J166" s="99">
        <v>0</v>
      </c>
      <c r="K166" s="94"/>
      <c r="L166" s="99">
        <v>3</v>
      </c>
      <c r="M166" s="94"/>
      <c r="N166" s="98" t="s">
        <v>26</v>
      </c>
    </row>
    <row r="167" spans="2:16" x14ac:dyDescent="0.25">
      <c r="B167" s="94"/>
      <c r="C167" s="96">
        <v>45107</v>
      </c>
      <c r="D167" s="96">
        <v>45107</v>
      </c>
      <c r="E167" s="97" t="s">
        <v>399</v>
      </c>
      <c r="F167" s="97" t="s">
        <v>166</v>
      </c>
      <c r="G167" s="98" t="s">
        <v>167</v>
      </c>
      <c r="H167" s="99">
        <v>0.3</v>
      </c>
      <c r="I167" s="109"/>
      <c r="J167" s="99">
        <v>0</v>
      </c>
      <c r="K167" s="94"/>
      <c r="L167" s="99">
        <v>0.3</v>
      </c>
      <c r="M167" s="94"/>
      <c r="N167" s="98" t="s">
        <v>400</v>
      </c>
      <c r="O167" s="144" t="s">
        <v>855</v>
      </c>
      <c r="P167" s="145">
        <v>18</v>
      </c>
    </row>
    <row r="168" spans="2:16" x14ac:dyDescent="0.25">
      <c r="B168" s="94"/>
      <c r="C168" s="96">
        <v>45107</v>
      </c>
      <c r="D168" s="96">
        <v>45107</v>
      </c>
      <c r="E168" s="97" t="s">
        <v>401</v>
      </c>
      <c r="F168" s="97" t="s">
        <v>166</v>
      </c>
      <c r="G168" s="98" t="s">
        <v>167</v>
      </c>
      <c r="H168" s="99">
        <v>40.950000000000003</v>
      </c>
      <c r="I168" s="109"/>
      <c r="J168" s="99">
        <v>0</v>
      </c>
      <c r="K168" s="94"/>
      <c r="L168" s="99">
        <v>40.950000000000003</v>
      </c>
      <c r="M168" s="94"/>
      <c r="N168" s="98" t="s">
        <v>26</v>
      </c>
      <c r="O168" s="146" t="s">
        <v>856</v>
      </c>
      <c r="P168" s="147">
        <v>77</v>
      </c>
    </row>
    <row r="169" spans="2:16" x14ac:dyDescent="0.25">
      <c r="B169" s="94"/>
      <c r="C169" s="96">
        <v>45124</v>
      </c>
      <c r="D169" s="96">
        <v>45124</v>
      </c>
      <c r="E169" s="97" t="s">
        <v>402</v>
      </c>
      <c r="F169" s="97" t="s">
        <v>194</v>
      </c>
      <c r="G169" s="98" t="s">
        <v>149</v>
      </c>
      <c r="H169" s="99">
        <v>3</v>
      </c>
      <c r="I169" s="109"/>
      <c r="J169" s="99">
        <v>0</v>
      </c>
      <c r="K169" s="94"/>
      <c r="L169" s="99">
        <v>3</v>
      </c>
      <c r="M169" s="94"/>
      <c r="N169" s="98" t="s">
        <v>26</v>
      </c>
      <c r="O169" s="148"/>
      <c r="P169" s="149">
        <f>SUM(P167:P168)</f>
        <v>95</v>
      </c>
    </row>
    <row r="170" spans="2:16" x14ac:dyDescent="0.25">
      <c r="B170" s="94"/>
      <c r="C170" s="96">
        <v>45154</v>
      </c>
      <c r="D170" s="96">
        <v>45154</v>
      </c>
      <c r="E170" s="97" t="s">
        <v>403</v>
      </c>
      <c r="F170" s="97" t="s">
        <v>200</v>
      </c>
      <c r="G170" s="98" t="s">
        <v>149</v>
      </c>
      <c r="H170" s="99">
        <v>3</v>
      </c>
      <c r="I170" s="109"/>
      <c r="J170" s="99">
        <v>0</v>
      </c>
      <c r="K170" s="94"/>
      <c r="L170" s="99">
        <v>3</v>
      </c>
      <c r="M170" s="94"/>
      <c r="N170" s="98" t="s">
        <v>26</v>
      </c>
    </row>
    <row r="171" spans="2:16" x14ac:dyDescent="0.25">
      <c r="B171" s="94"/>
      <c r="C171" s="96">
        <v>45187</v>
      </c>
      <c r="D171" s="96">
        <v>45187</v>
      </c>
      <c r="E171" s="97" t="s">
        <v>404</v>
      </c>
      <c r="F171" s="97" t="s">
        <v>148</v>
      </c>
      <c r="G171" s="98" t="s">
        <v>149</v>
      </c>
      <c r="H171" s="99">
        <v>3</v>
      </c>
      <c r="I171" s="109"/>
      <c r="J171" s="99">
        <v>0</v>
      </c>
      <c r="K171" s="94"/>
      <c r="L171" s="99">
        <v>3</v>
      </c>
      <c r="M171" s="94"/>
      <c r="N171" s="98" t="s">
        <v>26</v>
      </c>
    </row>
    <row r="172" spans="2:16" x14ac:dyDescent="0.25">
      <c r="B172" s="94"/>
      <c r="C172" s="96">
        <v>45198</v>
      </c>
      <c r="D172" s="96">
        <v>45198</v>
      </c>
      <c r="E172" s="97" t="s">
        <v>405</v>
      </c>
      <c r="F172" s="97" t="s">
        <v>148</v>
      </c>
      <c r="G172" s="98" t="s">
        <v>167</v>
      </c>
      <c r="H172" s="99">
        <v>0.5</v>
      </c>
      <c r="I172" s="109"/>
      <c r="J172" s="99">
        <v>0</v>
      </c>
      <c r="K172" s="94"/>
      <c r="L172" s="99">
        <v>0.5</v>
      </c>
      <c r="M172" s="94"/>
      <c r="N172" s="98" t="s">
        <v>406</v>
      </c>
    </row>
    <row r="173" spans="2:16" x14ac:dyDescent="0.25">
      <c r="B173" s="94"/>
      <c r="C173" s="96">
        <v>45199</v>
      </c>
      <c r="D173" s="96">
        <v>45199</v>
      </c>
      <c r="E173" s="97" t="s">
        <v>407</v>
      </c>
      <c r="F173" s="97" t="s">
        <v>148</v>
      </c>
      <c r="G173" s="98" t="s">
        <v>167</v>
      </c>
      <c r="H173" s="99">
        <v>34.35</v>
      </c>
      <c r="I173" s="109"/>
      <c r="J173" s="99">
        <v>0</v>
      </c>
      <c r="K173" s="94"/>
      <c r="L173" s="99">
        <v>34.35</v>
      </c>
      <c r="M173" s="94"/>
      <c r="N173" s="98" t="s">
        <v>408</v>
      </c>
    </row>
    <row r="174" spans="2:16" x14ac:dyDescent="0.25">
      <c r="B174" s="94"/>
      <c r="C174" s="94"/>
      <c r="D174" s="94"/>
      <c r="E174" s="94"/>
      <c r="F174" s="94"/>
      <c r="G174" s="94"/>
      <c r="H174" s="99" t="s">
        <v>151</v>
      </c>
      <c r="I174" s="110">
        <f>SUM(H164:H173)</f>
        <v>94.1</v>
      </c>
      <c r="J174" s="99" t="s">
        <v>152</v>
      </c>
      <c r="K174" s="99">
        <v>0</v>
      </c>
      <c r="L174" s="99" t="s">
        <v>153</v>
      </c>
      <c r="M174" s="99">
        <v>94.1</v>
      </c>
      <c r="N174" s="94"/>
    </row>
    <row r="175" spans="2:16" x14ac:dyDescent="0.25">
      <c r="B175" s="94"/>
      <c r="C175" s="94"/>
      <c r="D175" s="94"/>
      <c r="E175" s="94"/>
      <c r="F175" s="94"/>
      <c r="G175" s="94"/>
      <c r="H175" s="99" t="s">
        <v>160</v>
      </c>
      <c r="I175" s="110">
        <f>SUM(I114,I118,I124,I145,I155,I162,I174)</f>
        <v>6519.5</v>
      </c>
      <c r="J175" s="99" t="s">
        <v>161</v>
      </c>
      <c r="K175" s="99">
        <v>1128.27</v>
      </c>
      <c r="L175" s="99" t="s">
        <v>162</v>
      </c>
      <c r="M175" s="99">
        <v>7489.08</v>
      </c>
      <c r="N175" s="94"/>
    </row>
    <row r="176" spans="2:16" x14ac:dyDescent="0.25">
      <c r="B176" s="93" t="s">
        <v>409</v>
      </c>
      <c r="C176" s="94"/>
      <c r="D176" s="94"/>
      <c r="E176" s="94"/>
      <c r="F176" s="94"/>
      <c r="G176" s="94"/>
      <c r="H176" s="94"/>
      <c r="I176" s="109"/>
      <c r="J176" s="94"/>
      <c r="K176" s="94"/>
      <c r="L176" s="94"/>
      <c r="M176" s="94"/>
      <c r="N176" s="94"/>
    </row>
    <row r="177" spans="2:16" x14ac:dyDescent="0.25">
      <c r="B177" s="93" t="s">
        <v>410</v>
      </c>
      <c r="C177" s="94"/>
      <c r="D177" s="94"/>
      <c r="E177" s="94"/>
      <c r="F177" s="94"/>
      <c r="G177" s="94"/>
      <c r="H177" s="94"/>
      <c r="I177" s="109"/>
      <c r="J177" s="94"/>
      <c r="K177" s="94"/>
      <c r="L177" s="94"/>
      <c r="M177" s="94"/>
      <c r="N177" s="94"/>
    </row>
    <row r="178" spans="2:16" x14ac:dyDescent="0.25">
      <c r="B178" s="94"/>
      <c r="C178" s="96">
        <v>45083</v>
      </c>
      <c r="D178" s="96">
        <v>45083</v>
      </c>
      <c r="E178" s="97" t="s">
        <v>411</v>
      </c>
      <c r="F178" s="97" t="s">
        <v>166</v>
      </c>
      <c r="G178" s="98" t="s">
        <v>412</v>
      </c>
      <c r="H178" s="99">
        <v>60.83</v>
      </c>
      <c r="I178" s="109"/>
      <c r="J178" s="99">
        <v>12.17</v>
      </c>
      <c r="K178" s="94"/>
      <c r="L178" s="99">
        <v>73</v>
      </c>
      <c r="M178" s="94"/>
      <c r="N178" s="98" t="s">
        <v>413</v>
      </c>
    </row>
    <row r="179" spans="2:16" x14ac:dyDescent="0.25">
      <c r="B179" s="94"/>
      <c r="C179" s="96">
        <v>45155</v>
      </c>
      <c r="D179" s="96">
        <v>45155</v>
      </c>
      <c r="E179" s="97" t="s">
        <v>414</v>
      </c>
      <c r="F179" s="97" t="s">
        <v>200</v>
      </c>
      <c r="G179" s="98" t="s">
        <v>278</v>
      </c>
      <c r="H179" s="99">
        <v>81</v>
      </c>
      <c r="I179" s="109"/>
      <c r="J179" s="99">
        <v>0</v>
      </c>
      <c r="K179" s="94"/>
      <c r="L179" s="99">
        <v>81</v>
      </c>
      <c r="M179" s="94"/>
      <c r="N179" s="98" t="s">
        <v>415</v>
      </c>
    </row>
    <row r="180" spans="2:16" x14ac:dyDescent="0.25">
      <c r="B180" s="94"/>
      <c r="C180" s="94"/>
      <c r="D180" s="94"/>
      <c r="E180" s="94"/>
      <c r="F180" s="94"/>
      <c r="G180" s="94"/>
      <c r="H180" s="99" t="s">
        <v>151</v>
      </c>
      <c r="I180" s="110">
        <f>SUM(H178:H179)</f>
        <v>141.82999999999998</v>
      </c>
      <c r="J180" s="99" t="s">
        <v>152</v>
      </c>
      <c r="K180" s="99">
        <v>12.17</v>
      </c>
      <c r="L180" s="99" t="s">
        <v>153</v>
      </c>
      <c r="M180" s="99">
        <v>154</v>
      </c>
      <c r="N180" s="94"/>
      <c r="O180" s="153" t="s">
        <v>857</v>
      </c>
      <c r="P180" s="154"/>
    </row>
    <row r="181" spans="2:16" x14ac:dyDescent="0.25">
      <c r="B181" s="93" t="s">
        <v>416</v>
      </c>
      <c r="C181" s="94"/>
      <c r="D181" s="94"/>
      <c r="E181" s="94"/>
      <c r="F181" s="94"/>
      <c r="G181" s="94"/>
      <c r="H181" s="94"/>
      <c r="I181" s="109"/>
      <c r="J181" s="94"/>
      <c r="K181" s="94"/>
      <c r="L181" s="94"/>
      <c r="M181" s="94"/>
      <c r="N181" s="94"/>
    </row>
    <row r="182" spans="2:16" x14ac:dyDescent="0.25">
      <c r="B182" s="94"/>
      <c r="C182" s="96">
        <v>45055</v>
      </c>
      <c r="D182" s="96">
        <v>45055</v>
      </c>
      <c r="E182" s="97" t="s">
        <v>417</v>
      </c>
      <c r="F182" s="97" t="s">
        <v>184</v>
      </c>
      <c r="G182" s="98" t="s">
        <v>418</v>
      </c>
      <c r="H182" s="99">
        <v>200</v>
      </c>
      <c r="I182" s="109"/>
      <c r="J182" s="99">
        <v>0</v>
      </c>
      <c r="K182" s="94"/>
      <c r="L182" s="99">
        <v>200</v>
      </c>
      <c r="M182" s="94"/>
      <c r="N182" s="98" t="s">
        <v>419</v>
      </c>
    </row>
    <row r="183" spans="2:16" x14ac:dyDescent="0.25">
      <c r="B183" s="94"/>
      <c r="C183" s="166">
        <v>45190</v>
      </c>
      <c r="D183" s="167"/>
      <c r="E183" s="168" t="s">
        <v>205</v>
      </c>
      <c r="F183" s="167"/>
      <c r="G183" s="167"/>
      <c r="H183" s="169">
        <v>415.1</v>
      </c>
      <c r="I183" s="167"/>
      <c r="J183" s="167"/>
      <c r="K183" s="167"/>
      <c r="L183" s="169">
        <v>415.1</v>
      </c>
      <c r="M183" s="167"/>
      <c r="N183" s="170" t="s">
        <v>420</v>
      </c>
    </row>
    <row r="184" spans="2:16" x14ac:dyDescent="0.25">
      <c r="B184" s="94"/>
      <c r="C184" s="96">
        <v>45194</v>
      </c>
      <c r="D184" s="96">
        <v>45194</v>
      </c>
      <c r="E184" s="97" t="s">
        <v>421</v>
      </c>
      <c r="F184" s="97" t="s">
        <v>148</v>
      </c>
      <c r="G184" s="98" t="s">
        <v>422</v>
      </c>
      <c r="H184" s="99">
        <v>143.99</v>
      </c>
      <c r="I184" s="109"/>
      <c r="J184" s="99">
        <v>0</v>
      </c>
      <c r="K184" s="94"/>
      <c r="L184" s="99">
        <v>143.99</v>
      </c>
      <c r="M184" s="94"/>
      <c r="N184" s="98" t="s">
        <v>423</v>
      </c>
      <c r="O184" s="151" t="s">
        <v>858</v>
      </c>
      <c r="P184" s="152">
        <v>200</v>
      </c>
    </row>
    <row r="185" spans="2:16" x14ac:dyDescent="0.25">
      <c r="B185" s="94"/>
      <c r="C185" s="94"/>
      <c r="D185" s="94"/>
      <c r="E185" s="94"/>
      <c r="F185" s="94"/>
      <c r="G185" s="94"/>
      <c r="H185" s="99" t="s">
        <v>151</v>
      </c>
      <c r="I185" s="110">
        <f>SUM(H182:H184)</f>
        <v>759.09</v>
      </c>
      <c r="J185" s="99" t="s">
        <v>152</v>
      </c>
      <c r="K185" s="99">
        <v>0</v>
      </c>
      <c r="L185" s="99" t="s">
        <v>153</v>
      </c>
      <c r="M185" s="99">
        <v>759.09</v>
      </c>
      <c r="N185" s="94"/>
    </row>
    <row r="186" spans="2:16" x14ac:dyDescent="0.25">
      <c r="B186" s="93" t="s">
        <v>424</v>
      </c>
      <c r="C186" s="94"/>
      <c r="D186" s="94"/>
      <c r="E186" s="94"/>
      <c r="F186" s="94"/>
      <c r="G186" s="94"/>
      <c r="H186" s="94"/>
      <c r="I186" s="109"/>
      <c r="J186" s="94"/>
      <c r="K186" s="94"/>
      <c r="L186" s="94"/>
      <c r="M186" s="94"/>
      <c r="N186" s="94"/>
    </row>
    <row r="187" spans="2:16" x14ac:dyDescent="0.25">
      <c r="B187" s="94"/>
      <c r="C187" s="96">
        <v>45091</v>
      </c>
      <c r="D187" s="96">
        <v>45091</v>
      </c>
      <c r="E187" s="97" t="s">
        <v>425</v>
      </c>
      <c r="F187" s="97" t="s">
        <v>166</v>
      </c>
      <c r="G187" s="98" t="s">
        <v>426</v>
      </c>
      <c r="H187" s="99">
        <v>5.84</v>
      </c>
      <c r="I187" s="109"/>
      <c r="J187" s="99">
        <v>0</v>
      </c>
      <c r="K187" s="94"/>
      <c r="L187" s="99">
        <v>5.84</v>
      </c>
      <c r="M187" s="94"/>
      <c r="N187" s="98" t="s">
        <v>427</v>
      </c>
      <c r="O187" s="136"/>
      <c r="P187" s="140"/>
    </row>
    <row r="188" spans="2:16" s="125" customFormat="1" x14ac:dyDescent="0.25">
      <c r="B188" s="126"/>
      <c r="C188" s="121"/>
      <c r="D188" s="121"/>
      <c r="E188" s="122"/>
      <c r="F188" s="122"/>
      <c r="G188" s="123" t="s">
        <v>823</v>
      </c>
      <c r="H188" s="124">
        <v>75</v>
      </c>
      <c r="I188" s="127"/>
      <c r="J188" s="124"/>
      <c r="K188" s="126"/>
      <c r="L188" s="124"/>
      <c r="M188" s="126"/>
      <c r="N188" s="123" t="s">
        <v>824</v>
      </c>
      <c r="O188" s="134"/>
      <c r="P188" s="138"/>
    </row>
    <row r="189" spans="2:16" x14ac:dyDescent="0.25">
      <c r="B189" s="94"/>
      <c r="C189" s="94"/>
      <c r="D189" s="94"/>
      <c r="E189" s="94"/>
      <c r="F189" s="94"/>
      <c r="G189" s="94"/>
      <c r="H189" s="99" t="s">
        <v>151</v>
      </c>
      <c r="I189" s="110">
        <f>SUM(H187:H188)</f>
        <v>80.84</v>
      </c>
      <c r="J189" s="99" t="s">
        <v>152</v>
      </c>
      <c r="K189" s="99">
        <v>0</v>
      </c>
      <c r="L189" s="99" t="s">
        <v>153</v>
      </c>
      <c r="M189" s="99">
        <v>5.84</v>
      </c>
      <c r="N189" s="94"/>
    </row>
    <row r="190" spans="2:16" x14ac:dyDescent="0.25">
      <c r="B190" s="94"/>
      <c r="C190" s="94"/>
      <c r="D190" s="94"/>
      <c r="E190" s="94"/>
      <c r="F190" s="94"/>
      <c r="G190" s="94"/>
      <c r="H190" s="99" t="s">
        <v>160</v>
      </c>
      <c r="I190" s="110">
        <f>SUM(I180,I185,I189)</f>
        <v>981.7600000000001</v>
      </c>
      <c r="J190" s="99" t="s">
        <v>161</v>
      </c>
      <c r="K190" s="99">
        <v>12.17</v>
      </c>
      <c r="L190" s="99" t="s">
        <v>162</v>
      </c>
      <c r="M190" s="99">
        <v>918.93</v>
      </c>
      <c r="N190" s="94"/>
    </row>
    <row r="191" spans="2:16" x14ac:dyDescent="0.25">
      <c r="B191" s="93" t="s">
        <v>428</v>
      </c>
      <c r="C191" s="94"/>
      <c r="D191" s="94"/>
      <c r="E191" s="94"/>
      <c r="F191" s="94"/>
      <c r="G191" s="94"/>
      <c r="H191" s="94"/>
      <c r="I191" s="109"/>
      <c r="J191" s="94"/>
      <c r="K191" s="94"/>
      <c r="L191" s="94"/>
      <c r="M191" s="94"/>
      <c r="N191" s="94"/>
    </row>
    <row r="192" spans="2:16" x14ac:dyDescent="0.25">
      <c r="B192" s="94"/>
      <c r="C192" s="96">
        <v>45063</v>
      </c>
      <c r="D192" s="96">
        <v>45063</v>
      </c>
      <c r="E192" s="97" t="s">
        <v>429</v>
      </c>
      <c r="F192" s="97" t="s">
        <v>184</v>
      </c>
      <c r="G192" s="98" t="s">
        <v>430</v>
      </c>
      <c r="H192" s="99">
        <v>120</v>
      </c>
      <c r="I192" s="109"/>
      <c r="J192" s="99">
        <v>0</v>
      </c>
      <c r="K192" s="94"/>
      <c r="L192" s="99">
        <v>120</v>
      </c>
      <c r="M192" s="94"/>
      <c r="N192" s="98" t="s">
        <v>431</v>
      </c>
      <c r="O192" s="153" t="s">
        <v>859</v>
      </c>
      <c r="P192" s="154"/>
    </row>
    <row r="193" spans="2:16" x14ac:dyDescent="0.25">
      <c r="B193" s="94"/>
      <c r="C193" s="94"/>
      <c r="D193" s="94"/>
      <c r="E193" s="94"/>
      <c r="F193" s="94"/>
      <c r="G193" s="94"/>
      <c r="H193" s="99" t="s">
        <v>151</v>
      </c>
      <c r="I193" s="110">
        <f>H192</f>
        <v>120</v>
      </c>
      <c r="J193" s="99" t="s">
        <v>152</v>
      </c>
      <c r="K193" s="99">
        <v>0</v>
      </c>
      <c r="L193" s="99" t="s">
        <v>153</v>
      </c>
      <c r="M193" s="99">
        <v>120</v>
      </c>
      <c r="N193" s="94"/>
    </row>
    <row r="194" spans="2:16" x14ac:dyDescent="0.25">
      <c r="B194" s="93" t="s">
        <v>432</v>
      </c>
      <c r="C194" s="94"/>
      <c r="D194" s="94"/>
      <c r="E194" s="94"/>
      <c r="F194" s="94"/>
      <c r="G194" s="94"/>
      <c r="H194" s="94"/>
      <c r="I194" s="109"/>
      <c r="J194" s="94"/>
      <c r="K194" s="94"/>
      <c r="L194" s="94"/>
      <c r="M194" s="94"/>
      <c r="N194" s="94"/>
    </row>
    <row r="195" spans="2:16" x14ac:dyDescent="0.25">
      <c r="B195" s="93" t="s">
        <v>433</v>
      </c>
      <c r="C195" s="94"/>
      <c r="D195" s="94"/>
      <c r="E195" s="94"/>
      <c r="F195" s="94"/>
      <c r="G195" s="94"/>
      <c r="H195" s="94"/>
      <c r="I195" s="109"/>
      <c r="J195" s="94"/>
      <c r="K195" s="94"/>
      <c r="L195" s="94"/>
      <c r="M195" s="94"/>
      <c r="N195" s="94"/>
    </row>
    <row r="196" spans="2:16" x14ac:dyDescent="0.25">
      <c r="B196" s="93" t="s">
        <v>434</v>
      </c>
      <c r="C196" s="94"/>
      <c r="D196" s="94"/>
      <c r="E196" s="94"/>
      <c r="F196" s="94"/>
      <c r="G196" s="94"/>
      <c r="H196" s="94"/>
      <c r="I196" s="109"/>
      <c r="J196" s="94"/>
      <c r="K196" s="94"/>
      <c r="L196" s="94"/>
      <c r="M196" s="94"/>
      <c r="N196" s="94"/>
    </row>
    <row r="197" spans="2:16" x14ac:dyDescent="0.25">
      <c r="B197" s="94"/>
      <c r="C197" s="96">
        <v>45082</v>
      </c>
      <c r="D197" s="96">
        <v>45082</v>
      </c>
      <c r="E197" s="97" t="s">
        <v>435</v>
      </c>
      <c r="F197" s="97" t="s">
        <v>166</v>
      </c>
      <c r="G197" s="98" t="s">
        <v>306</v>
      </c>
      <c r="H197" s="99">
        <v>2.8</v>
      </c>
      <c r="I197" s="109"/>
      <c r="J197" s="99">
        <v>0</v>
      </c>
      <c r="K197" s="94"/>
      <c r="L197" s="99">
        <v>2.8</v>
      </c>
      <c r="M197" s="94"/>
      <c r="N197" s="98" t="s">
        <v>436</v>
      </c>
    </row>
    <row r="198" spans="2:16" x14ac:dyDescent="0.25">
      <c r="B198" s="94"/>
      <c r="C198" s="96">
        <v>45082</v>
      </c>
      <c r="D198" s="96">
        <v>45082</v>
      </c>
      <c r="E198" s="97" t="s">
        <v>437</v>
      </c>
      <c r="F198" s="97" t="s">
        <v>166</v>
      </c>
      <c r="G198" s="98" t="s">
        <v>306</v>
      </c>
      <c r="H198" s="99">
        <v>2.8</v>
      </c>
      <c r="I198" s="109"/>
      <c r="J198" s="99">
        <v>0</v>
      </c>
      <c r="K198" s="94"/>
      <c r="L198" s="99">
        <v>2.8</v>
      </c>
      <c r="M198" s="94"/>
      <c r="N198" s="98" t="s">
        <v>436</v>
      </c>
    </row>
    <row r="199" spans="2:16" x14ac:dyDescent="0.25">
      <c r="B199" s="94"/>
      <c r="C199" s="96">
        <v>45188</v>
      </c>
      <c r="D199" s="96">
        <v>45188</v>
      </c>
      <c r="E199" s="97" t="s">
        <v>438</v>
      </c>
      <c r="F199" s="97" t="s">
        <v>148</v>
      </c>
      <c r="G199" s="98" t="s">
        <v>439</v>
      </c>
      <c r="H199" s="99">
        <v>97</v>
      </c>
      <c r="I199" s="109"/>
      <c r="J199" s="99">
        <v>19.399999999999999</v>
      </c>
      <c r="K199" s="94"/>
      <c r="L199" s="99">
        <v>116.4</v>
      </c>
      <c r="M199" s="94"/>
      <c r="N199" s="98" t="s">
        <v>440</v>
      </c>
    </row>
    <row r="200" spans="2:16" x14ac:dyDescent="0.25">
      <c r="B200" s="94"/>
      <c r="C200" s="94"/>
      <c r="D200" s="94"/>
      <c r="E200" s="94"/>
      <c r="F200" s="94"/>
      <c r="G200" s="94"/>
      <c r="H200" s="99" t="s">
        <v>151</v>
      </c>
      <c r="I200" s="110">
        <f>SUM(H197:H199)</f>
        <v>102.6</v>
      </c>
      <c r="J200" s="99" t="s">
        <v>152</v>
      </c>
      <c r="K200" s="99">
        <v>19.399999999999999</v>
      </c>
      <c r="L200" s="99" t="s">
        <v>153</v>
      </c>
      <c r="M200" s="99">
        <v>122</v>
      </c>
      <c r="N200" s="94"/>
    </row>
    <row r="201" spans="2:16" x14ac:dyDescent="0.25">
      <c r="B201" s="94"/>
      <c r="C201" s="94"/>
      <c r="D201" s="94"/>
      <c r="E201" s="94"/>
      <c r="F201" s="94"/>
      <c r="G201" s="94"/>
      <c r="H201" s="99" t="s">
        <v>160</v>
      </c>
      <c r="I201" s="110">
        <v>102.6</v>
      </c>
      <c r="J201" s="99" t="s">
        <v>161</v>
      </c>
      <c r="K201" s="99">
        <v>19.399999999999999</v>
      </c>
      <c r="L201" s="99" t="s">
        <v>162</v>
      </c>
      <c r="M201" s="99">
        <v>122</v>
      </c>
      <c r="N201" s="94"/>
    </row>
    <row r="202" spans="2:16" x14ac:dyDescent="0.25">
      <c r="B202" s="93" t="s">
        <v>441</v>
      </c>
      <c r="C202" s="94"/>
      <c r="D202" s="94"/>
      <c r="E202" s="94"/>
      <c r="F202" s="94"/>
      <c r="G202" s="94"/>
      <c r="H202" s="94"/>
      <c r="I202" s="109"/>
      <c r="J202" s="94"/>
      <c r="K202" s="94"/>
      <c r="L202" s="94"/>
      <c r="M202" s="94"/>
      <c r="N202" s="94"/>
    </row>
    <row r="203" spans="2:16" x14ac:dyDescent="0.25">
      <c r="B203" s="94"/>
      <c r="C203" s="114">
        <v>45057</v>
      </c>
      <c r="D203" s="114">
        <v>45057</v>
      </c>
      <c r="E203" s="115" t="s">
        <v>442</v>
      </c>
      <c r="F203" s="115" t="s">
        <v>184</v>
      </c>
      <c r="G203" s="116" t="s">
        <v>443</v>
      </c>
      <c r="H203" s="117">
        <v>7563.4</v>
      </c>
      <c r="I203" s="118"/>
      <c r="J203" s="117">
        <v>0</v>
      </c>
      <c r="K203" s="118"/>
      <c r="L203" s="117">
        <v>7563.4</v>
      </c>
      <c r="M203" s="118"/>
      <c r="N203" s="116" t="s">
        <v>444</v>
      </c>
      <c r="O203" s="153" t="s">
        <v>860</v>
      </c>
      <c r="P203" s="154"/>
    </row>
    <row r="204" spans="2:16" x14ac:dyDescent="0.25">
      <c r="B204" s="94"/>
      <c r="C204" s="94"/>
      <c r="D204" s="94"/>
      <c r="E204" s="94"/>
      <c r="F204" s="94"/>
      <c r="G204" s="94"/>
      <c r="H204" s="99" t="s">
        <v>151</v>
      </c>
      <c r="I204" s="110">
        <f>H203</f>
        <v>7563.4</v>
      </c>
      <c r="J204" s="99" t="s">
        <v>152</v>
      </c>
      <c r="K204" s="99">
        <v>0</v>
      </c>
      <c r="L204" s="99" t="s">
        <v>153</v>
      </c>
      <c r="M204" s="99">
        <v>7563.4</v>
      </c>
      <c r="N204" s="94"/>
    </row>
    <row r="205" spans="2:16" x14ac:dyDescent="0.25">
      <c r="B205" s="93" t="s">
        <v>445</v>
      </c>
      <c r="C205" s="94"/>
      <c r="D205" s="94"/>
      <c r="E205" s="94"/>
      <c r="F205" s="94"/>
      <c r="G205" s="94"/>
      <c r="H205" s="94"/>
      <c r="I205" s="109"/>
      <c r="J205" s="94"/>
      <c r="K205" s="94"/>
      <c r="L205" s="94"/>
      <c r="M205" s="94"/>
      <c r="N205" s="94"/>
    </row>
    <row r="206" spans="2:16" x14ac:dyDescent="0.25">
      <c r="B206" s="93" t="s">
        <v>446</v>
      </c>
      <c r="C206" s="94"/>
      <c r="D206" s="94"/>
      <c r="E206" s="94"/>
      <c r="F206" s="94"/>
      <c r="G206" s="94"/>
      <c r="H206" s="94"/>
      <c r="I206" s="109"/>
      <c r="J206" s="94"/>
      <c r="K206" s="94"/>
      <c r="L206" s="94"/>
      <c r="M206" s="94"/>
      <c r="N206" s="94"/>
    </row>
    <row r="207" spans="2:16" x14ac:dyDescent="0.25">
      <c r="B207" s="93" t="s">
        <v>447</v>
      </c>
      <c r="C207" s="94"/>
      <c r="D207" s="94"/>
      <c r="E207" s="94"/>
      <c r="F207" s="94"/>
      <c r="G207" s="94"/>
      <c r="H207" s="94"/>
      <c r="I207" s="109"/>
      <c r="J207" s="94"/>
      <c r="K207" s="94"/>
      <c r="L207" s="94"/>
      <c r="M207" s="94"/>
      <c r="N207" s="94"/>
    </row>
    <row r="208" spans="2:16" x14ac:dyDescent="0.25">
      <c r="B208" s="94"/>
      <c r="C208" s="96">
        <v>45152</v>
      </c>
      <c r="D208" s="96">
        <v>45152</v>
      </c>
      <c r="E208" s="97" t="s">
        <v>448</v>
      </c>
      <c r="F208" s="97" t="s">
        <v>200</v>
      </c>
      <c r="G208" s="98" t="s">
        <v>449</v>
      </c>
      <c r="H208" s="99">
        <v>261.67</v>
      </c>
      <c r="I208" s="109"/>
      <c r="J208" s="99">
        <v>52.33</v>
      </c>
      <c r="K208" s="94"/>
      <c r="L208" s="99">
        <v>314</v>
      </c>
      <c r="M208" s="94"/>
      <c r="N208" s="98" t="s">
        <v>450</v>
      </c>
    </row>
    <row r="209" spans="2:16" x14ac:dyDescent="0.25">
      <c r="B209" s="94"/>
      <c r="C209" s="96">
        <v>45155</v>
      </c>
      <c r="D209" s="96">
        <v>45155</v>
      </c>
      <c r="E209" s="97" t="s">
        <v>451</v>
      </c>
      <c r="F209" s="97" t="s">
        <v>200</v>
      </c>
      <c r="G209" s="98" t="s">
        <v>278</v>
      </c>
      <c r="H209" s="99">
        <v>14.43</v>
      </c>
      <c r="I209" s="109"/>
      <c r="J209" s="99">
        <v>2.91</v>
      </c>
      <c r="K209" s="94"/>
      <c r="L209" s="99">
        <v>17.34</v>
      </c>
      <c r="M209" s="94"/>
      <c r="N209" s="98" t="s">
        <v>452</v>
      </c>
    </row>
    <row r="210" spans="2:16" x14ac:dyDescent="0.25">
      <c r="B210" s="94"/>
      <c r="C210" s="166">
        <v>45184</v>
      </c>
      <c r="D210" s="167"/>
      <c r="E210" s="168" t="s">
        <v>205</v>
      </c>
      <c r="F210" s="167"/>
      <c r="G210" s="167"/>
      <c r="H210" s="169">
        <v>-314</v>
      </c>
      <c r="I210" s="167"/>
      <c r="J210" s="167"/>
      <c r="K210" s="167"/>
      <c r="L210" s="169">
        <v>-314</v>
      </c>
      <c r="M210" s="167"/>
      <c r="N210" s="170" t="s">
        <v>453</v>
      </c>
    </row>
    <row r="211" spans="2:16" x14ac:dyDescent="0.25">
      <c r="B211" s="94"/>
      <c r="C211" s="166">
        <v>45184</v>
      </c>
      <c r="D211" s="167"/>
      <c r="E211" s="168" t="s">
        <v>205</v>
      </c>
      <c r="F211" s="167"/>
      <c r="G211" s="167"/>
      <c r="H211" s="169">
        <v>-17.34</v>
      </c>
      <c r="I211" s="167"/>
      <c r="J211" s="167"/>
      <c r="K211" s="167"/>
      <c r="L211" s="169">
        <v>-17.34</v>
      </c>
      <c r="M211" s="167"/>
      <c r="N211" s="170" t="s">
        <v>453</v>
      </c>
    </row>
    <row r="212" spans="2:16" x14ac:dyDescent="0.25">
      <c r="B212" s="94"/>
      <c r="C212" s="94"/>
      <c r="D212" s="94"/>
      <c r="E212" s="94"/>
      <c r="F212" s="94"/>
      <c r="G212" s="94"/>
      <c r="H212" s="99" t="s">
        <v>151</v>
      </c>
      <c r="I212" s="110">
        <f>SUM(H208:H211)</f>
        <v>-55.239999999999981</v>
      </c>
      <c r="J212" s="99" t="s">
        <v>152</v>
      </c>
      <c r="K212" s="99">
        <v>55.24</v>
      </c>
      <c r="L212" s="99" t="s">
        <v>153</v>
      </c>
      <c r="M212" s="99">
        <v>0</v>
      </c>
      <c r="N212" s="94"/>
    </row>
    <row r="213" spans="2:16" x14ac:dyDescent="0.2">
      <c r="B213" s="93" t="s">
        <v>454</v>
      </c>
      <c r="C213" s="94"/>
      <c r="D213" s="94"/>
      <c r="E213" s="94"/>
      <c r="F213" s="94"/>
      <c r="G213" s="94"/>
      <c r="H213" s="94"/>
      <c r="I213" s="109"/>
      <c r="J213" s="94"/>
      <c r="K213" s="94"/>
      <c r="L213" s="94"/>
      <c r="M213" s="94"/>
      <c r="N213" s="94"/>
      <c r="O213" s="137"/>
      <c r="P213" s="141"/>
    </row>
    <row r="214" spans="2:16" customFormat="1" x14ac:dyDescent="0.25">
      <c r="B214" s="100"/>
      <c r="C214" s="91">
        <v>45083</v>
      </c>
      <c r="D214" s="91">
        <v>45083</v>
      </c>
      <c r="E214" s="92" t="s">
        <v>455</v>
      </c>
      <c r="F214" s="92" t="s">
        <v>166</v>
      </c>
      <c r="G214" s="89" t="s">
        <v>456</v>
      </c>
      <c r="H214" s="90">
        <v>86.8</v>
      </c>
      <c r="I214" s="113"/>
      <c r="J214" s="90">
        <v>17.36</v>
      </c>
      <c r="K214" s="100"/>
      <c r="L214" s="90">
        <v>104.16</v>
      </c>
      <c r="M214" s="100"/>
      <c r="N214" s="89" t="s">
        <v>457</v>
      </c>
      <c r="O214" s="137"/>
      <c r="P214" s="141"/>
    </row>
    <row r="215" spans="2:16" customFormat="1" x14ac:dyDescent="0.25">
      <c r="B215" s="100"/>
      <c r="C215" s="91">
        <v>45083</v>
      </c>
      <c r="D215" s="91">
        <v>45083</v>
      </c>
      <c r="E215" s="92" t="s">
        <v>458</v>
      </c>
      <c r="F215" s="92" t="s">
        <v>166</v>
      </c>
      <c r="G215" s="89" t="s">
        <v>449</v>
      </c>
      <c r="H215" s="90">
        <v>131.66999999999999</v>
      </c>
      <c r="I215" s="113"/>
      <c r="J215" s="90">
        <v>26.33</v>
      </c>
      <c r="K215" s="100"/>
      <c r="L215" s="90">
        <v>158</v>
      </c>
      <c r="M215" s="100"/>
      <c r="N215" s="89" t="s">
        <v>459</v>
      </c>
      <c r="O215" s="160" t="s">
        <v>876</v>
      </c>
      <c r="P215" s="161"/>
    </row>
    <row r="216" spans="2:16" customFormat="1" x14ac:dyDescent="0.25">
      <c r="B216" s="100"/>
      <c r="C216" s="91">
        <v>45103</v>
      </c>
      <c r="D216" s="91">
        <v>45103</v>
      </c>
      <c r="E216" s="92" t="s">
        <v>460</v>
      </c>
      <c r="F216" s="92" t="s">
        <v>166</v>
      </c>
      <c r="G216" s="89" t="s">
        <v>461</v>
      </c>
      <c r="H216" s="90">
        <v>380</v>
      </c>
      <c r="I216" s="113"/>
      <c r="J216" s="90">
        <v>76</v>
      </c>
      <c r="K216" s="100"/>
      <c r="L216" s="90">
        <v>456</v>
      </c>
      <c r="M216" s="100"/>
      <c r="N216" s="89" t="s">
        <v>462</v>
      </c>
      <c r="O216" s="162" t="s">
        <v>903</v>
      </c>
      <c r="P216" s="163">
        <v>100</v>
      </c>
    </row>
    <row r="217" spans="2:16" customFormat="1" x14ac:dyDescent="0.25">
      <c r="B217" s="100"/>
      <c r="C217" s="91">
        <v>45117</v>
      </c>
      <c r="D217" s="91">
        <v>45117</v>
      </c>
      <c r="E217" s="92" t="s">
        <v>463</v>
      </c>
      <c r="F217" s="92" t="s">
        <v>194</v>
      </c>
      <c r="G217" s="89" t="s">
        <v>464</v>
      </c>
      <c r="H217" s="90">
        <v>350</v>
      </c>
      <c r="I217" s="113"/>
      <c r="J217" s="90">
        <v>0</v>
      </c>
      <c r="K217" s="100"/>
      <c r="L217" s="90">
        <v>350</v>
      </c>
      <c r="M217" s="100"/>
      <c r="N217" s="89" t="s">
        <v>465</v>
      </c>
      <c r="O217" s="162" t="s">
        <v>877</v>
      </c>
      <c r="P217" s="163">
        <v>140</v>
      </c>
    </row>
    <row r="218" spans="2:16" customFormat="1" x14ac:dyDescent="0.25">
      <c r="B218" s="100"/>
      <c r="C218" s="91">
        <v>45117</v>
      </c>
      <c r="D218" s="91">
        <v>45117</v>
      </c>
      <c r="E218" s="92" t="s">
        <v>466</v>
      </c>
      <c r="F218" s="92" t="s">
        <v>194</v>
      </c>
      <c r="G218" s="89" t="s">
        <v>467</v>
      </c>
      <c r="H218" s="90">
        <v>400</v>
      </c>
      <c r="I218" s="113"/>
      <c r="J218" s="90">
        <v>0</v>
      </c>
      <c r="K218" s="100"/>
      <c r="L218" s="90">
        <v>400</v>
      </c>
      <c r="M218" s="100"/>
      <c r="N218" s="89" t="s">
        <v>468</v>
      </c>
      <c r="O218" s="164"/>
      <c r="P218" s="165">
        <f>SUM(P216:P217)</f>
        <v>240</v>
      </c>
    </row>
    <row r="219" spans="2:16" customFormat="1" x14ac:dyDescent="0.25">
      <c r="B219" s="100"/>
      <c r="C219" s="91">
        <v>45117</v>
      </c>
      <c r="D219" s="91">
        <v>45117</v>
      </c>
      <c r="E219" s="92" t="s">
        <v>469</v>
      </c>
      <c r="F219" s="92" t="s">
        <v>194</v>
      </c>
      <c r="G219" s="89" t="s">
        <v>470</v>
      </c>
      <c r="H219" s="90">
        <v>150</v>
      </c>
      <c r="I219" s="113"/>
      <c r="J219" s="90">
        <v>0</v>
      </c>
      <c r="K219" s="100"/>
      <c r="L219" s="90">
        <v>150</v>
      </c>
      <c r="M219" s="100"/>
      <c r="N219" s="89" t="s">
        <v>471</v>
      </c>
      <c r="O219" s="137"/>
      <c r="P219" s="141"/>
    </row>
    <row r="220" spans="2:16" customFormat="1" x14ac:dyDescent="0.25">
      <c r="B220" s="100"/>
      <c r="C220" s="91">
        <v>45117</v>
      </c>
      <c r="D220" s="91">
        <v>45117</v>
      </c>
      <c r="E220" s="92" t="s">
        <v>472</v>
      </c>
      <c r="F220" s="92" t="s">
        <v>194</v>
      </c>
      <c r="G220" s="89" t="s">
        <v>473</v>
      </c>
      <c r="H220" s="90">
        <v>895</v>
      </c>
      <c r="I220" s="113"/>
      <c r="J220" s="90">
        <v>0</v>
      </c>
      <c r="K220" s="100"/>
      <c r="L220" s="90">
        <v>895</v>
      </c>
      <c r="M220" s="100"/>
      <c r="N220" s="89" t="s">
        <v>471</v>
      </c>
      <c r="O220" s="137"/>
      <c r="P220" s="141"/>
    </row>
    <row r="221" spans="2:16" customFormat="1" x14ac:dyDescent="0.25">
      <c r="B221" s="100"/>
      <c r="C221" s="91">
        <v>45117</v>
      </c>
      <c r="D221" s="91">
        <v>45117</v>
      </c>
      <c r="E221" s="92" t="s">
        <v>474</v>
      </c>
      <c r="F221" s="92" t="s">
        <v>194</v>
      </c>
      <c r="G221" s="89" t="s">
        <v>475</v>
      </c>
      <c r="H221" s="90">
        <v>100</v>
      </c>
      <c r="I221" s="113"/>
      <c r="J221" s="90">
        <v>0</v>
      </c>
      <c r="K221" s="100"/>
      <c r="L221" s="90">
        <v>100</v>
      </c>
      <c r="M221" s="100"/>
      <c r="N221" s="89" t="s">
        <v>476</v>
      </c>
      <c r="O221" s="137"/>
      <c r="P221" s="141"/>
    </row>
    <row r="222" spans="2:16" customFormat="1" ht="34.5" x14ac:dyDescent="0.25">
      <c r="B222" s="100"/>
      <c r="C222" s="91">
        <v>45117</v>
      </c>
      <c r="D222" s="91">
        <v>45117</v>
      </c>
      <c r="E222" s="92" t="s">
        <v>477</v>
      </c>
      <c r="F222" s="92" t="s">
        <v>194</v>
      </c>
      <c r="G222" s="89" t="s">
        <v>478</v>
      </c>
      <c r="H222" s="90">
        <v>108.5</v>
      </c>
      <c r="I222" s="113"/>
      <c r="J222" s="90">
        <v>0</v>
      </c>
      <c r="K222" s="100"/>
      <c r="L222" s="90">
        <v>108.5</v>
      </c>
      <c r="M222" s="100"/>
      <c r="N222" s="89" t="s">
        <v>479</v>
      </c>
      <c r="O222" s="137"/>
      <c r="P222" s="141"/>
    </row>
    <row r="223" spans="2:16" customFormat="1" x14ac:dyDescent="0.25">
      <c r="B223" s="100"/>
      <c r="C223" s="91">
        <v>45127</v>
      </c>
      <c r="D223" s="91">
        <v>45127</v>
      </c>
      <c r="E223" s="92" t="s">
        <v>480</v>
      </c>
      <c r="F223" s="92" t="s">
        <v>194</v>
      </c>
      <c r="G223" s="89" t="s">
        <v>481</v>
      </c>
      <c r="H223" s="90">
        <v>93.6</v>
      </c>
      <c r="I223" s="113"/>
      <c r="J223" s="90">
        <v>18.72</v>
      </c>
      <c r="K223" s="100"/>
      <c r="L223" s="90">
        <v>112.32</v>
      </c>
      <c r="M223" s="100"/>
      <c r="N223" s="89" t="s">
        <v>482</v>
      </c>
      <c r="O223" s="137"/>
      <c r="P223" s="141"/>
    </row>
    <row r="224" spans="2:16" customFormat="1" x14ac:dyDescent="0.25">
      <c r="B224" s="100"/>
      <c r="C224" s="91">
        <v>45141</v>
      </c>
      <c r="D224" s="91">
        <v>45141</v>
      </c>
      <c r="E224" s="92" t="s">
        <v>483</v>
      </c>
      <c r="F224" s="92" t="s">
        <v>200</v>
      </c>
      <c r="G224" s="89" t="s">
        <v>484</v>
      </c>
      <c r="H224" s="90">
        <v>120</v>
      </c>
      <c r="I224" s="113"/>
      <c r="J224" s="90">
        <v>0</v>
      </c>
      <c r="K224" s="100"/>
      <c r="L224" s="90">
        <v>120</v>
      </c>
      <c r="M224" s="100"/>
      <c r="N224" s="89" t="s">
        <v>485</v>
      </c>
      <c r="O224" s="137"/>
      <c r="P224" s="141"/>
    </row>
    <row r="225" spans="2:16" customFormat="1" x14ac:dyDescent="0.25">
      <c r="B225" s="100"/>
      <c r="C225" s="91">
        <v>45167</v>
      </c>
      <c r="D225" s="91">
        <v>45167</v>
      </c>
      <c r="E225" s="92" t="s">
        <v>486</v>
      </c>
      <c r="F225" s="92" t="s">
        <v>200</v>
      </c>
      <c r="G225" s="89" t="s">
        <v>262</v>
      </c>
      <c r="H225" s="90">
        <v>60</v>
      </c>
      <c r="I225" s="113"/>
      <c r="J225" s="90">
        <v>0</v>
      </c>
      <c r="K225" s="100"/>
      <c r="L225" s="90">
        <v>60</v>
      </c>
      <c r="M225" s="100"/>
      <c r="N225" s="89" t="s">
        <v>487</v>
      </c>
      <c r="O225" s="134"/>
      <c r="P225" s="138"/>
    </row>
    <row r="226" spans="2:16" x14ac:dyDescent="0.25">
      <c r="B226" s="94"/>
      <c r="C226" s="94"/>
      <c r="D226" s="94"/>
      <c r="E226" s="94"/>
      <c r="F226" s="94"/>
      <c r="G226" s="94"/>
      <c r="H226" s="99" t="s">
        <v>151</v>
      </c>
      <c r="I226" s="110">
        <f>SUM(H214:H225)</f>
        <v>2875.57</v>
      </c>
      <c r="J226" s="99" t="s">
        <v>152</v>
      </c>
      <c r="K226" s="99">
        <v>138.41</v>
      </c>
      <c r="L226" s="99" t="s">
        <v>153</v>
      </c>
      <c r="M226" s="99">
        <v>3013.98</v>
      </c>
      <c r="N226" s="94"/>
    </row>
    <row r="227" spans="2:16" x14ac:dyDescent="0.25">
      <c r="B227" s="93" t="s">
        <v>488</v>
      </c>
      <c r="C227" s="94"/>
      <c r="D227" s="94"/>
      <c r="E227" s="94"/>
      <c r="F227" s="94"/>
      <c r="G227" s="94"/>
      <c r="H227" s="94"/>
      <c r="I227" s="109"/>
      <c r="J227" s="94"/>
      <c r="K227" s="94"/>
      <c r="L227" s="94"/>
      <c r="M227" s="94"/>
      <c r="N227" s="94"/>
    </row>
    <row r="228" spans="2:16" x14ac:dyDescent="0.25">
      <c r="B228" s="93" t="s">
        <v>489</v>
      </c>
      <c r="C228" s="94"/>
      <c r="D228" s="94"/>
      <c r="E228" s="94"/>
      <c r="F228" s="94"/>
      <c r="G228" s="94"/>
      <c r="H228" s="94"/>
      <c r="I228" s="109"/>
      <c r="J228" s="94"/>
      <c r="K228" s="94"/>
      <c r="L228" s="94"/>
      <c r="M228" s="94"/>
      <c r="N228" s="94"/>
    </row>
    <row r="229" spans="2:16" x14ac:dyDescent="0.2">
      <c r="B229" s="93" t="s">
        <v>490</v>
      </c>
      <c r="C229" s="94"/>
      <c r="D229" s="94"/>
      <c r="E229" s="94"/>
      <c r="F229" s="94"/>
      <c r="G229" s="94"/>
      <c r="H229" s="94"/>
      <c r="I229" s="109"/>
      <c r="J229" s="94"/>
      <c r="K229" s="94"/>
      <c r="L229" s="94"/>
      <c r="M229" s="94"/>
      <c r="N229" s="94"/>
      <c r="O229" s="137"/>
      <c r="P229" s="141"/>
    </row>
    <row r="230" spans="2:16" customFormat="1" x14ac:dyDescent="0.25">
      <c r="B230" s="100"/>
      <c r="C230" s="91">
        <v>45159</v>
      </c>
      <c r="D230" s="91">
        <v>45159</v>
      </c>
      <c r="E230" s="92" t="s">
        <v>491</v>
      </c>
      <c r="F230" s="92" t="s">
        <v>200</v>
      </c>
      <c r="G230" s="89" t="s">
        <v>262</v>
      </c>
      <c r="H230" s="90">
        <v>60</v>
      </c>
      <c r="I230" s="113"/>
      <c r="J230" s="90">
        <v>0</v>
      </c>
      <c r="K230" s="100"/>
      <c r="L230" s="90">
        <v>60</v>
      </c>
      <c r="M230" s="100"/>
      <c r="N230" s="89" t="s">
        <v>492</v>
      </c>
      <c r="O230" s="137"/>
      <c r="P230" s="141"/>
    </row>
    <row r="231" spans="2:16" customFormat="1" x14ac:dyDescent="0.25">
      <c r="B231" s="100"/>
      <c r="C231" s="91">
        <v>45170</v>
      </c>
      <c r="D231" s="91">
        <v>45170</v>
      </c>
      <c r="E231" s="92" t="s">
        <v>493</v>
      </c>
      <c r="F231" s="92" t="s">
        <v>148</v>
      </c>
      <c r="G231" s="89" t="s">
        <v>464</v>
      </c>
      <c r="H231" s="90">
        <v>700</v>
      </c>
      <c r="I231" s="113"/>
      <c r="J231" s="90">
        <v>0</v>
      </c>
      <c r="K231" s="100"/>
      <c r="L231" s="90">
        <v>700</v>
      </c>
      <c r="M231" s="100"/>
      <c r="N231" s="89" t="s">
        <v>494</v>
      </c>
      <c r="O231" s="137"/>
      <c r="P231" s="141"/>
    </row>
    <row r="232" spans="2:16" customFormat="1" x14ac:dyDescent="0.25">
      <c r="B232" s="100"/>
      <c r="C232" s="91">
        <v>45180</v>
      </c>
      <c r="D232" s="91">
        <v>45180</v>
      </c>
      <c r="E232" s="92" t="s">
        <v>495</v>
      </c>
      <c r="F232" s="92" t="s">
        <v>148</v>
      </c>
      <c r="G232" s="89" t="s">
        <v>496</v>
      </c>
      <c r="H232" s="90">
        <v>25.27</v>
      </c>
      <c r="I232" s="113"/>
      <c r="J232" s="90">
        <v>0</v>
      </c>
      <c r="K232" s="100"/>
      <c r="L232" s="90">
        <v>25.27</v>
      </c>
      <c r="M232" s="100"/>
      <c r="N232" s="89" t="s">
        <v>497</v>
      </c>
      <c r="O232" s="137"/>
      <c r="P232" s="141"/>
    </row>
    <row r="233" spans="2:16" customFormat="1" ht="34.5" x14ac:dyDescent="0.25">
      <c r="B233" s="100"/>
      <c r="C233" s="91">
        <v>45180</v>
      </c>
      <c r="D233" s="91">
        <v>45180</v>
      </c>
      <c r="E233" s="92" t="s">
        <v>498</v>
      </c>
      <c r="F233" s="92" t="s">
        <v>148</v>
      </c>
      <c r="G233" s="89" t="s">
        <v>478</v>
      </c>
      <c r="H233" s="90">
        <v>125.27</v>
      </c>
      <c r="I233" s="113"/>
      <c r="J233" s="90">
        <v>0</v>
      </c>
      <c r="K233" s="100"/>
      <c r="L233" s="90">
        <v>125.27</v>
      </c>
      <c r="M233" s="100"/>
      <c r="N233" s="89" t="s">
        <v>499</v>
      </c>
      <c r="O233" s="137"/>
      <c r="P233" s="141"/>
    </row>
    <row r="234" spans="2:16" customFormat="1" x14ac:dyDescent="0.25">
      <c r="B234" s="100"/>
      <c r="C234" s="171">
        <v>45184</v>
      </c>
      <c r="D234" s="172"/>
      <c r="E234" s="173" t="s">
        <v>205</v>
      </c>
      <c r="F234" s="172"/>
      <c r="G234" s="172"/>
      <c r="H234" s="174">
        <v>314</v>
      </c>
      <c r="I234" s="172"/>
      <c r="J234" s="172"/>
      <c r="K234" s="172"/>
      <c r="L234" s="174">
        <v>314</v>
      </c>
      <c r="M234" s="172"/>
      <c r="N234" s="175" t="s">
        <v>500</v>
      </c>
      <c r="O234" s="137"/>
      <c r="P234" s="141"/>
    </row>
    <row r="235" spans="2:16" customFormat="1" x14ac:dyDescent="0.25">
      <c r="B235" s="100"/>
      <c r="C235" s="171">
        <v>45184</v>
      </c>
      <c r="D235" s="172"/>
      <c r="E235" s="173" t="s">
        <v>205</v>
      </c>
      <c r="F235" s="172"/>
      <c r="G235" s="172"/>
      <c r="H235" s="174">
        <v>17.34</v>
      </c>
      <c r="I235" s="172"/>
      <c r="J235" s="172"/>
      <c r="K235" s="172"/>
      <c r="L235" s="174">
        <v>17.34</v>
      </c>
      <c r="M235" s="172"/>
      <c r="N235" s="175" t="s">
        <v>500</v>
      </c>
      <c r="O235" s="137"/>
      <c r="P235" s="141"/>
    </row>
    <row r="236" spans="2:16" customFormat="1" ht="23.25" x14ac:dyDescent="0.25">
      <c r="B236" s="100"/>
      <c r="C236" s="91">
        <v>45194</v>
      </c>
      <c r="D236" s="91">
        <v>45194</v>
      </c>
      <c r="E236" s="92" t="s">
        <v>501</v>
      </c>
      <c r="F236" s="92" t="s">
        <v>148</v>
      </c>
      <c r="G236" s="89" t="s">
        <v>502</v>
      </c>
      <c r="H236" s="90">
        <v>75.27</v>
      </c>
      <c r="I236" s="113"/>
      <c r="J236" s="90">
        <v>0</v>
      </c>
      <c r="K236" s="100"/>
      <c r="L236" s="90">
        <v>75.27</v>
      </c>
      <c r="M236" s="100"/>
      <c r="N236" s="89" t="s">
        <v>503</v>
      </c>
      <c r="O236" s="137"/>
      <c r="P236" s="141"/>
    </row>
    <row r="237" spans="2:16" customFormat="1" x14ac:dyDescent="0.25">
      <c r="B237" s="100"/>
      <c r="C237" s="91">
        <v>45194</v>
      </c>
      <c r="D237" s="91">
        <v>45194</v>
      </c>
      <c r="E237" s="92" t="s">
        <v>504</v>
      </c>
      <c r="F237" s="92" t="s">
        <v>148</v>
      </c>
      <c r="G237" s="89" t="s">
        <v>505</v>
      </c>
      <c r="H237" s="90">
        <v>630</v>
      </c>
      <c r="I237" s="113"/>
      <c r="J237" s="90">
        <v>126</v>
      </c>
      <c r="K237" s="100"/>
      <c r="L237" s="90">
        <v>756</v>
      </c>
      <c r="M237" s="100"/>
      <c r="N237" s="89" t="s">
        <v>506</v>
      </c>
      <c r="O237" s="137"/>
      <c r="P237" s="141"/>
    </row>
    <row r="238" spans="2:16" customFormat="1" x14ac:dyDescent="0.25">
      <c r="B238" s="100"/>
      <c r="C238" s="91">
        <v>45198</v>
      </c>
      <c r="D238" s="91">
        <v>45198</v>
      </c>
      <c r="E238" s="92" t="s">
        <v>507</v>
      </c>
      <c r="F238" s="92" t="s">
        <v>148</v>
      </c>
      <c r="G238" s="89" t="s">
        <v>481</v>
      </c>
      <c r="H238" s="90">
        <v>322</v>
      </c>
      <c r="I238" s="113"/>
      <c r="J238" s="90">
        <v>64.400000000000006</v>
      </c>
      <c r="K238" s="100"/>
      <c r="L238" s="90">
        <v>386.4</v>
      </c>
      <c r="M238" s="100"/>
      <c r="N238" s="89" t="s">
        <v>508</v>
      </c>
      <c r="O238" s="134"/>
      <c r="P238" s="138"/>
    </row>
    <row r="239" spans="2:16" x14ac:dyDescent="0.25">
      <c r="B239" s="94"/>
      <c r="C239" s="94"/>
      <c r="D239" s="94"/>
      <c r="E239" s="94"/>
      <c r="F239" s="94"/>
      <c r="G239" s="94"/>
      <c r="H239" s="99" t="s">
        <v>151</v>
      </c>
      <c r="I239" s="110">
        <f>SUM(H230:H238)</f>
        <v>2269.1499999999996</v>
      </c>
      <c r="J239" s="99" t="s">
        <v>152</v>
      </c>
      <c r="K239" s="99">
        <v>190.4</v>
      </c>
      <c r="L239" s="99" t="s">
        <v>153</v>
      </c>
      <c r="M239" s="99">
        <v>2459.5500000000002</v>
      </c>
      <c r="N239" s="94"/>
    </row>
    <row r="240" spans="2:16" x14ac:dyDescent="0.25">
      <c r="B240" s="93" t="s">
        <v>509</v>
      </c>
      <c r="C240" s="94"/>
      <c r="D240" s="94"/>
      <c r="E240" s="94"/>
      <c r="F240" s="94"/>
      <c r="G240" s="94"/>
      <c r="H240" s="94"/>
      <c r="I240" s="109"/>
      <c r="J240" s="94"/>
      <c r="K240" s="94"/>
      <c r="L240" s="94"/>
      <c r="M240" s="94"/>
      <c r="N240" s="94"/>
    </row>
    <row r="241" spans="2:16" x14ac:dyDescent="0.25">
      <c r="B241" s="93" t="s">
        <v>510</v>
      </c>
      <c r="C241" s="94"/>
      <c r="D241" s="94"/>
      <c r="E241" s="94"/>
      <c r="F241" s="94"/>
      <c r="G241" s="94"/>
      <c r="H241" s="94"/>
      <c r="I241" s="109"/>
      <c r="J241" s="94"/>
      <c r="K241" s="94"/>
      <c r="L241" s="94"/>
      <c r="M241" s="94"/>
      <c r="N241" s="94"/>
    </row>
    <row r="242" spans="2:16" x14ac:dyDescent="0.25">
      <c r="B242" s="94"/>
      <c r="C242" s="96">
        <v>45083</v>
      </c>
      <c r="D242" s="96">
        <v>45083</v>
      </c>
      <c r="E242" s="97" t="s">
        <v>511</v>
      </c>
      <c r="F242" s="97" t="s">
        <v>166</v>
      </c>
      <c r="G242" s="98" t="s">
        <v>456</v>
      </c>
      <c r="H242" s="99">
        <v>28.08</v>
      </c>
      <c r="I242" s="109"/>
      <c r="J242" s="99">
        <v>5.62</v>
      </c>
      <c r="K242" s="94"/>
      <c r="L242" s="99">
        <v>33.700000000000003</v>
      </c>
      <c r="M242" s="94"/>
      <c r="N242" s="98" t="s">
        <v>512</v>
      </c>
    </row>
    <row r="243" spans="2:16" x14ac:dyDescent="0.25">
      <c r="B243" s="94"/>
      <c r="C243" s="96">
        <v>45155</v>
      </c>
      <c r="D243" s="96">
        <v>45155</v>
      </c>
      <c r="E243" s="97" t="s">
        <v>513</v>
      </c>
      <c r="F243" s="97" t="s">
        <v>200</v>
      </c>
      <c r="G243" s="98" t="s">
        <v>278</v>
      </c>
      <c r="H243" s="99">
        <v>33.43</v>
      </c>
      <c r="I243" s="109"/>
      <c r="J243" s="99">
        <v>6.72</v>
      </c>
      <c r="K243" s="94"/>
      <c r="L243" s="99">
        <v>40.15</v>
      </c>
      <c r="M243" s="94"/>
      <c r="N243" s="98" t="s">
        <v>514</v>
      </c>
    </row>
    <row r="244" spans="2:16" x14ac:dyDescent="0.25">
      <c r="B244" s="94"/>
      <c r="C244" s="94"/>
      <c r="D244" s="94"/>
      <c r="E244" s="94"/>
      <c r="F244" s="94"/>
      <c r="G244" s="94"/>
      <c r="H244" s="99" t="s">
        <v>151</v>
      </c>
      <c r="I244" s="110">
        <f>SUM(H242:H243)</f>
        <v>61.51</v>
      </c>
      <c r="J244" s="99" t="s">
        <v>152</v>
      </c>
      <c r="K244" s="99">
        <v>12.34</v>
      </c>
      <c r="L244" s="99" t="s">
        <v>153</v>
      </c>
      <c r="M244" s="99">
        <v>73.849999999999994</v>
      </c>
      <c r="N244" s="94"/>
    </row>
    <row r="245" spans="2:16" x14ac:dyDescent="0.2">
      <c r="B245" s="93" t="s">
        <v>515</v>
      </c>
      <c r="C245" s="94"/>
      <c r="D245" s="94"/>
      <c r="E245" s="94"/>
      <c r="F245" s="94"/>
      <c r="G245" s="94"/>
      <c r="H245" s="94"/>
      <c r="I245" s="109"/>
      <c r="J245" s="94"/>
      <c r="K245" s="94"/>
      <c r="L245" s="94"/>
      <c r="M245" s="94"/>
      <c r="N245" s="94"/>
      <c r="O245" s="137"/>
      <c r="P245" s="141"/>
    </row>
    <row r="246" spans="2:16" customFormat="1" x14ac:dyDescent="0.25">
      <c r="B246" s="100"/>
      <c r="C246" s="91">
        <v>45083</v>
      </c>
      <c r="D246" s="91">
        <v>45083</v>
      </c>
      <c r="E246" s="92" t="s">
        <v>516</v>
      </c>
      <c r="F246" s="92" t="s">
        <v>166</v>
      </c>
      <c r="G246" s="89" t="s">
        <v>449</v>
      </c>
      <c r="H246" s="90">
        <v>131.66999999999999</v>
      </c>
      <c r="I246" s="113"/>
      <c r="J246" s="90">
        <v>26.33</v>
      </c>
      <c r="K246" s="100"/>
      <c r="L246" s="90">
        <v>158</v>
      </c>
      <c r="M246" s="100"/>
      <c r="N246" s="89" t="s">
        <v>517</v>
      </c>
      <c r="O246" s="137"/>
      <c r="P246" s="141"/>
    </row>
    <row r="247" spans="2:16" customFormat="1" x14ac:dyDescent="0.25">
      <c r="B247" s="100"/>
      <c r="C247" s="91">
        <v>45084</v>
      </c>
      <c r="D247" s="91">
        <v>45084</v>
      </c>
      <c r="E247" s="92" t="s">
        <v>518</v>
      </c>
      <c r="F247" s="92" t="s">
        <v>166</v>
      </c>
      <c r="G247" s="89" t="s">
        <v>519</v>
      </c>
      <c r="H247" s="90">
        <v>275</v>
      </c>
      <c r="I247" s="113"/>
      <c r="J247" s="90">
        <v>55</v>
      </c>
      <c r="K247" s="100"/>
      <c r="L247" s="90">
        <v>330</v>
      </c>
      <c r="M247" s="100"/>
      <c r="N247" s="89" t="s">
        <v>520</v>
      </c>
      <c r="O247" s="137"/>
      <c r="P247" s="141"/>
    </row>
    <row r="248" spans="2:16" customFormat="1" ht="34.5" x14ac:dyDescent="0.25">
      <c r="B248" s="100"/>
      <c r="C248" s="91">
        <v>45117</v>
      </c>
      <c r="D248" s="91">
        <v>45117</v>
      </c>
      <c r="E248" s="92" t="s">
        <v>521</v>
      </c>
      <c r="F248" s="92" t="s">
        <v>194</v>
      </c>
      <c r="G248" s="89" t="s">
        <v>478</v>
      </c>
      <c r="H248" s="90">
        <v>102</v>
      </c>
      <c r="I248" s="113"/>
      <c r="J248" s="90">
        <v>0</v>
      </c>
      <c r="K248" s="100"/>
      <c r="L248" s="90">
        <v>102</v>
      </c>
      <c r="M248" s="100"/>
      <c r="N248" s="89" t="s">
        <v>522</v>
      </c>
      <c r="O248" s="137"/>
      <c r="P248" s="141"/>
    </row>
    <row r="249" spans="2:16" customFormat="1" x14ac:dyDescent="0.25">
      <c r="B249" s="100"/>
      <c r="C249" s="91">
        <v>45117</v>
      </c>
      <c r="D249" s="91">
        <v>45117</v>
      </c>
      <c r="E249" s="92" t="s">
        <v>523</v>
      </c>
      <c r="F249" s="92" t="s">
        <v>194</v>
      </c>
      <c r="G249" s="89" t="s">
        <v>484</v>
      </c>
      <c r="H249" s="90">
        <v>40</v>
      </c>
      <c r="I249" s="113"/>
      <c r="J249" s="90">
        <v>0</v>
      </c>
      <c r="K249" s="100"/>
      <c r="L249" s="90">
        <v>40</v>
      </c>
      <c r="M249" s="100"/>
      <c r="N249" s="89" t="s">
        <v>524</v>
      </c>
      <c r="O249" s="137"/>
      <c r="P249" s="141"/>
    </row>
    <row r="250" spans="2:16" customFormat="1" x14ac:dyDescent="0.25">
      <c r="B250" s="100"/>
      <c r="C250" s="91">
        <v>45117</v>
      </c>
      <c r="D250" s="91">
        <v>45117</v>
      </c>
      <c r="E250" s="92" t="s">
        <v>525</v>
      </c>
      <c r="F250" s="92" t="s">
        <v>194</v>
      </c>
      <c r="G250" s="89" t="s">
        <v>481</v>
      </c>
      <c r="H250" s="90">
        <v>115.21</v>
      </c>
      <c r="I250" s="113"/>
      <c r="J250" s="90">
        <v>23.04</v>
      </c>
      <c r="K250" s="100"/>
      <c r="L250" s="90">
        <v>138.25</v>
      </c>
      <c r="M250" s="100"/>
      <c r="N250" s="89" t="s">
        <v>526</v>
      </c>
      <c r="O250" s="137"/>
      <c r="P250" s="141"/>
    </row>
    <row r="251" spans="2:16" customFormat="1" x14ac:dyDescent="0.25">
      <c r="B251" s="100"/>
      <c r="C251" s="91">
        <v>45117</v>
      </c>
      <c r="D251" s="91">
        <v>45117</v>
      </c>
      <c r="E251" s="92" t="s">
        <v>527</v>
      </c>
      <c r="F251" s="92" t="s">
        <v>194</v>
      </c>
      <c r="G251" s="89" t="s">
        <v>262</v>
      </c>
      <c r="H251" s="90">
        <v>60</v>
      </c>
      <c r="I251" s="113"/>
      <c r="J251" s="90">
        <v>0</v>
      </c>
      <c r="K251" s="100"/>
      <c r="L251" s="90">
        <v>60</v>
      </c>
      <c r="M251" s="100"/>
      <c r="N251" s="89" t="s">
        <v>528</v>
      </c>
      <c r="O251" s="137"/>
      <c r="P251" s="141"/>
    </row>
    <row r="252" spans="2:16" customFormat="1" x14ac:dyDescent="0.25">
      <c r="B252" s="100"/>
      <c r="C252" s="91">
        <v>45126</v>
      </c>
      <c r="D252" s="91">
        <v>45126</v>
      </c>
      <c r="E252" s="92" t="s">
        <v>529</v>
      </c>
      <c r="F252" s="92" t="s">
        <v>194</v>
      </c>
      <c r="G252" s="89" t="s">
        <v>530</v>
      </c>
      <c r="H252" s="90">
        <v>375</v>
      </c>
      <c r="I252" s="113"/>
      <c r="J252" s="90">
        <v>75</v>
      </c>
      <c r="K252" s="100"/>
      <c r="L252" s="90">
        <v>450</v>
      </c>
      <c r="M252" s="100"/>
      <c r="N252" s="89" t="s">
        <v>531</v>
      </c>
      <c r="O252" s="137"/>
      <c r="P252" s="141"/>
    </row>
    <row r="253" spans="2:16" customFormat="1" ht="23.25" x14ac:dyDescent="0.25">
      <c r="B253" s="100"/>
      <c r="C253" s="91">
        <v>45180</v>
      </c>
      <c r="D253" s="91">
        <v>45180</v>
      </c>
      <c r="E253" s="92" t="s">
        <v>532</v>
      </c>
      <c r="F253" s="92" t="s">
        <v>148</v>
      </c>
      <c r="G253" s="89" t="s">
        <v>533</v>
      </c>
      <c r="H253" s="90">
        <v>36.299999999999997</v>
      </c>
      <c r="I253" s="113"/>
      <c r="J253" s="90">
        <v>0</v>
      </c>
      <c r="K253" s="100"/>
      <c r="L253" s="90">
        <v>36.299999999999997</v>
      </c>
      <c r="M253" s="100"/>
      <c r="N253" s="89" t="s">
        <v>534</v>
      </c>
      <c r="O253" s="134"/>
      <c r="P253" s="138"/>
    </row>
    <row r="254" spans="2:16" x14ac:dyDescent="0.25">
      <c r="B254" s="94"/>
      <c r="C254" s="94"/>
      <c r="D254" s="94"/>
      <c r="E254" s="94"/>
      <c r="F254" s="94"/>
      <c r="G254" s="94"/>
      <c r="H254" s="99" t="s">
        <v>151</v>
      </c>
      <c r="I254" s="110">
        <f>SUM(H246:H253)</f>
        <v>1135.18</v>
      </c>
      <c r="J254" s="99" t="s">
        <v>152</v>
      </c>
      <c r="K254" s="99">
        <v>179.37</v>
      </c>
      <c r="L254" s="99" t="s">
        <v>153</v>
      </c>
      <c r="M254" s="99">
        <v>1314.55</v>
      </c>
      <c r="N254" s="94"/>
    </row>
    <row r="255" spans="2:16" x14ac:dyDescent="0.25">
      <c r="B255" s="93" t="s">
        <v>535</v>
      </c>
      <c r="C255" s="94"/>
      <c r="D255" s="94"/>
      <c r="E255" s="94"/>
      <c r="F255" s="94"/>
      <c r="G255" s="94"/>
      <c r="H255" s="94"/>
      <c r="I255" s="109"/>
      <c r="J255" s="94"/>
      <c r="K255" s="94"/>
      <c r="L255" s="94"/>
      <c r="M255" s="94"/>
      <c r="N255" s="94"/>
    </row>
    <row r="256" spans="2:16" x14ac:dyDescent="0.2">
      <c r="B256" s="93" t="s">
        <v>536</v>
      </c>
      <c r="C256" s="94"/>
      <c r="D256" s="94"/>
      <c r="E256" s="94"/>
      <c r="F256" s="94"/>
      <c r="G256" s="94"/>
      <c r="H256" s="94"/>
      <c r="I256" s="109"/>
      <c r="J256" s="94"/>
      <c r="K256" s="94"/>
      <c r="L256" s="94"/>
      <c r="M256" s="94"/>
      <c r="N256" s="94"/>
      <c r="O256" s="137"/>
      <c r="P256" s="141"/>
    </row>
    <row r="257" spans="2:16" customFormat="1" x14ac:dyDescent="0.25">
      <c r="B257" s="100"/>
      <c r="C257" s="91">
        <v>45048</v>
      </c>
      <c r="D257" s="91">
        <v>45048</v>
      </c>
      <c r="E257" s="92" t="s">
        <v>537</v>
      </c>
      <c r="F257" s="92" t="s">
        <v>184</v>
      </c>
      <c r="G257" s="89" t="s">
        <v>449</v>
      </c>
      <c r="H257" s="90">
        <v>196.67</v>
      </c>
      <c r="I257" s="113"/>
      <c r="J257" s="90">
        <v>39.33</v>
      </c>
      <c r="K257" s="100"/>
      <c r="L257" s="90">
        <v>236</v>
      </c>
      <c r="M257" s="100"/>
      <c r="N257" s="89" t="s">
        <v>538</v>
      </c>
      <c r="O257" s="137"/>
      <c r="P257" s="141"/>
    </row>
    <row r="258" spans="2:16" customFormat="1" x14ac:dyDescent="0.25">
      <c r="B258" s="100"/>
      <c r="C258" s="91">
        <v>45068</v>
      </c>
      <c r="D258" s="91">
        <v>45068</v>
      </c>
      <c r="E258" s="92" t="s">
        <v>539</v>
      </c>
      <c r="F258" s="92" t="s">
        <v>184</v>
      </c>
      <c r="G258" s="89" t="s">
        <v>262</v>
      </c>
      <c r="H258" s="90">
        <v>320</v>
      </c>
      <c r="I258" s="113"/>
      <c r="J258" s="90">
        <v>0</v>
      </c>
      <c r="K258" s="100"/>
      <c r="L258" s="90">
        <v>320</v>
      </c>
      <c r="M258" s="100"/>
      <c r="N258" s="89" t="s">
        <v>540</v>
      </c>
      <c r="O258" s="137"/>
      <c r="P258" s="141"/>
    </row>
    <row r="259" spans="2:16" customFormat="1" x14ac:dyDescent="0.25">
      <c r="B259" s="100"/>
      <c r="C259" s="91">
        <v>45083</v>
      </c>
      <c r="D259" s="91">
        <v>45083</v>
      </c>
      <c r="E259" s="92" t="s">
        <v>541</v>
      </c>
      <c r="F259" s="92" t="s">
        <v>166</v>
      </c>
      <c r="G259" s="89" t="s">
        <v>475</v>
      </c>
      <c r="H259" s="90">
        <v>100</v>
      </c>
      <c r="I259" s="113"/>
      <c r="J259" s="90">
        <v>0</v>
      </c>
      <c r="K259" s="100"/>
      <c r="L259" s="90">
        <v>100</v>
      </c>
      <c r="M259" s="100"/>
      <c r="N259" s="89" t="s">
        <v>542</v>
      </c>
      <c r="O259" s="137"/>
      <c r="P259" s="141"/>
    </row>
    <row r="260" spans="2:16" customFormat="1" x14ac:dyDescent="0.25">
      <c r="B260" s="100"/>
      <c r="C260" s="91">
        <v>45083</v>
      </c>
      <c r="D260" s="91">
        <v>45083</v>
      </c>
      <c r="E260" s="92" t="s">
        <v>543</v>
      </c>
      <c r="F260" s="92" t="s">
        <v>166</v>
      </c>
      <c r="G260" s="89" t="s">
        <v>544</v>
      </c>
      <c r="H260" s="90">
        <v>80</v>
      </c>
      <c r="I260" s="113"/>
      <c r="J260" s="90">
        <v>0</v>
      </c>
      <c r="K260" s="100"/>
      <c r="L260" s="90">
        <v>80</v>
      </c>
      <c r="M260" s="100"/>
      <c r="N260" s="89" t="s">
        <v>545</v>
      </c>
      <c r="O260" s="137"/>
      <c r="P260" s="141"/>
    </row>
    <row r="261" spans="2:16" customFormat="1" x14ac:dyDescent="0.25">
      <c r="B261" s="100"/>
      <c r="C261" s="91">
        <v>45083</v>
      </c>
      <c r="D261" s="91">
        <v>45083</v>
      </c>
      <c r="E261" s="92" t="s">
        <v>546</v>
      </c>
      <c r="F261" s="92" t="s">
        <v>166</v>
      </c>
      <c r="G261" s="89" t="s">
        <v>456</v>
      </c>
      <c r="H261" s="90">
        <v>14</v>
      </c>
      <c r="I261" s="113"/>
      <c r="J261" s="90">
        <v>0</v>
      </c>
      <c r="K261" s="100"/>
      <c r="L261" s="90">
        <v>14</v>
      </c>
      <c r="M261" s="100"/>
      <c r="N261" s="89" t="s">
        <v>547</v>
      </c>
      <c r="O261" s="137"/>
      <c r="P261" s="141"/>
    </row>
    <row r="262" spans="2:16" customFormat="1" x14ac:dyDescent="0.25">
      <c r="B262" s="100"/>
      <c r="C262" s="91">
        <v>45083</v>
      </c>
      <c r="D262" s="91">
        <v>45083</v>
      </c>
      <c r="E262" s="92" t="s">
        <v>548</v>
      </c>
      <c r="F262" s="92" t="s">
        <v>166</v>
      </c>
      <c r="G262" s="89" t="s">
        <v>549</v>
      </c>
      <c r="H262" s="90">
        <v>80</v>
      </c>
      <c r="I262" s="113"/>
      <c r="J262" s="90">
        <v>0</v>
      </c>
      <c r="K262" s="100"/>
      <c r="L262" s="90">
        <v>80</v>
      </c>
      <c r="M262" s="100"/>
      <c r="N262" s="89" t="s">
        <v>550</v>
      </c>
      <c r="O262" s="137"/>
      <c r="P262" s="141"/>
    </row>
    <row r="263" spans="2:16" customFormat="1" x14ac:dyDescent="0.25">
      <c r="B263" s="100"/>
      <c r="C263" s="91">
        <v>45083</v>
      </c>
      <c r="D263" s="91">
        <v>45083</v>
      </c>
      <c r="E263" s="92" t="s">
        <v>551</v>
      </c>
      <c r="F263" s="92" t="s">
        <v>166</v>
      </c>
      <c r="G263" s="89" t="s">
        <v>552</v>
      </c>
      <c r="H263" s="90">
        <v>32.6</v>
      </c>
      <c r="I263" s="113"/>
      <c r="J263" s="90">
        <v>0</v>
      </c>
      <c r="K263" s="100"/>
      <c r="L263" s="90">
        <v>32.6</v>
      </c>
      <c r="M263" s="100"/>
      <c r="N263" s="89" t="s">
        <v>553</v>
      </c>
      <c r="O263" s="137"/>
      <c r="P263" s="141"/>
    </row>
    <row r="264" spans="2:16" customFormat="1" ht="23.25" x14ac:dyDescent="0.25">
      <c r="B264" s="100"/>
      <c r="C264" s="91">
        <v>45083</v>
      </c>
      <c r="D264" s="91">
        <v>45083</v>
      </c>
      <c r="E264" s="92" t="s">
        <v>554</v>
      </c>
      <c r="F264" s="92" t="s">
        <v>166</v>
      </c>
      <c r="G264" s="89" t="s">
        <v>502</v>
      </c>
      <c r="H264" s="90">
        <v>50</v>
      </c>
      <c r="I264" s="113"/>
      <c r="J264" s="90">
        <v>0</v>
      </c>
      <c r="K264" s="100"/>
      <c r="L264" s="90">
        <v>50</v>
      </c>
      <c r="M264" s="100"/>
      <c r="N264" s="89" t="s">
        <v>555</v>
      </c>
      <c r="O264" s="137"/>
      <c r="P264" s="141"/>
    </row>
    <row r="265" spans="2:16" customFormat="1" ht="34.5" x14ac:dyDescent="0.25">
      <c r="B265" s="100"/>
      <c r="C265" s="91">
        <v>45084</v>
      </c>
      <c r="D265" s="91">
        <v>45084</v>
      </c>
      <c r="E265" s="92" t="s">
        <v>556</v>
      </c>
      <c r="F265" s="92" t="s">
        <v>166</v>
      </c>
      <c r="G265" s="89" t="s">
        <v>478</v>
      </c>
      <c r="H265" s="90">
        <v>123.65</v>
      </c>
      <c r="I265" s="113"/>
      <c r="J265" s="90">
        <v>0</v>
      </c>
      <c r="K265" s="100"/>
      <c r="L265" s="90">
        <v>123.65</v>
      </c>
      <c r="M265" s="100"/>
      <c r="N265" s="89" t="s">
        <v>557</v>
      </c>
      <c r="O265" s="137"/>
      <c r="P265" s="141"/>
    </row>
    <row r="266" spans="2:16" customFormat="1" x14ac:dyDescent="0.25">
      <c r="B266" s="100"/>
      <c r="C266" s="91">
        <v>45084</v>
      </c>
      <c r="D266" s="91">
        <v>45084</v>
      </c>
      <c r="E266" s="92" t="s">
        <v>558</v>
      </c>
      <c r="F266" s="92" t="s">
        <v>166</v>
      </c>
      <c r="G266" s="89" t="s">
        <v>505</v>
      </c>
      <c r="H266" s="90">
        <v>240</v>
      </c>
      <c r="I266" s="113"/>
      <c r="J266" s="90">
        <v>48</v>
      </c>
      <c r="K266" s="100"/>
      <c r="L266" s="90">
        <v>288</v>
      </c>
      <c r="M266" s="100"/>
      <c r="N266" s="89" t="s">
        <v>559</v>
      </c>
      <c r="O266" s="137"/>
      <c r="P266" s="141"/>
    </row>
    <row r="267" spans="2:16" customFormat="1" x14ac:dyDescent="0.25">
      <c r="B267" s="100"/>
      <c r="C267" s="91">
        <v>45084</v>
      </c>
      <c r="D267" s="91">
        <v>45084</v>
      </c>
      <c r="E267" s="92" t="s">
        <v>560</v>
      </c>
      <c r="F267" s="92" t="s">
        <v>166</v>
      </c>
      <c r="G267" s="89" t="s">
        <v>530</v>
      </c>
      <c r="H267" s="90">
        <v>730</v>
      </c>
      <c r="I267" s="113"/>
      <c r="J267" s="90">
        <v>146</v>
      </c>
      <c r="K267" s="100"/>
      <c r="L267" s="90">
        <v>876</v>
      </c>
      <c r="M267" s="100"/>
      <c r="N267" s="89" t="s">
        <v>561</v>
      </c>
      <c r="O267" s="137"/>
      <c r="P267" s="141"/>
    </row>
    <row r="268" spans="2:16" customFormat="1" x14ac:dyDescent="0.25">
      <c r="B268" s="100"/>
      <c r="C268" s="91">
        <v>45084</v>
      </c>
      <c r="D268" s="91">
        <v>45084</v>
      </c>
      <c r="E268" s="92" t="s">
        <v>562</v>
      </c>
      <c r="F268" s="92" t="s">
        <v>563</v>
      </c>
      <c r="G268" s="89" t="s">
        <v>519</v>
      </c>
      <c r="H268" s="90">
        <v>275</v>
      </c>
      <c r="I268" s="113"/>
      <c r="J268" s="90">
        <v>55</v>
      </c>
      <c r="K268" s="100"/>
      <c r="L268" s="90">
        <v>330</v>
      </c>
      <c r="M268" s="100"/>
      <c r="N268" s="89" t="s">
        <v>564</v>
      </c>
      <c r="O268" s="137"/>
      <c r="P268" s="141"/>
    </row>
    <row r="269" spans="2:16" customFormat="1" x14ac:dyDescent="0.25">
      <c r="B269" s="100"/>
      <c r="C269" s="91">
        <v>45103</v>
      </c>
      <c r="D269" s="91">
        <v>45103</v>
      </c>
      <c r="E269" s="92" t="s">
        <v>565</v>
      </c>
      <c r="F269" s="100"/>
      <c r="G269" s="89" t="s">
        <v>481</v>
      </c>
      <c r="H269" s="90">
        <v>322</v>
      </c>
      <c r="I269" s="113"/>
      <c r="J269" s="90">
        <v>64.400000000000006</v>
      </c>
      <c r="K269" s="100"/>
      <c r="L269" s="90">
        <v>386.4</v>
      </c>
      <c r="M269" s="100"/>
      <c r="N269" s="89" t="s">
        <v>566</v>
      </c>
      <c r="O269" s="134"/>
      <c r="P269" s="138"/>
    </row>
    <row r="270" spans="2:16" x14ac:dyDescent="0.25">
      <c r="B270" s="94"/>
      <c r="C270" s="94"/>
      <c r="D270" s="94"/>
      <c r="E270" s="94"/>
      <c r="F270" s="94"/>
      <c r="G270" s="94"/>
      <c r="H270" s="99" t="s">
        <v>151</v>
      </c>
      <c r="I270" s="110">
        <f>SUM(H257:H269)</f>
        <v>2563.92</v>
      </c>
      <c r="J270" s="99" t="s">
        <v>152</v>
      </c>
      <c r="K270" s="99">
        <v>352.73</v>
      </c>
      <c r="L270" s="99" t="s">
        <v>153</v>
      </c>
      <c r="M270" s="99">
        <v>2916.65</v>
      </c>
      <c r="N270" s="94"/>
    </row>
    <row r="271" spans="2:16" x14ac:dyDescent="0.25">
      <c r="B271" s="94"/>
      <c r="C271" s="94"/>
      <c r="D271" s="94"/>
      <c r="E271" s="94"/>
      <c r="F271" s="94"/>
      <c r="G271" s="94"/>
      <c r="H271" s="99" t="s">
        <v>160</v>
      </c>
      <c r="I271" s="110">
        <f>SUM(I244,I254,I239,I226,I212,I270)</f>
        <v>8850.09</v>
      </c>
      <c r="J271" s="99" t="s">
        <v>161</v>
      </c>
      <c r="K271" s="99">
        <v>928.49</v>
      </c>
      <c r="L271" s="99" t="s">
        <v>162</v>
      </c>
      <c r="M271" s="99">
        <v>9778.58</v>
      </c>
      <c r="N271" s="94"/>
    </row>
    <row r="272" spans="2:16" x14ac:dyDescent="0.25">
      <c r="B272" s="93" t="s">
        <v>567</v>
      </c>
      <c r="C272" s="94"/>
      <c r="D272" s="94"/>
      <c r="E272" s="94"/>
      <c r="F272" s="94"/>
      <c r="G272" s="94"/>
      <c r="H272" s="94"/>
      <c r="I272" s="109"/>
      <c r="J272" s="94"/>
      <c r="K272" s="94"/>
      <c r="L272" s="94"/>
      <c r="M272" s="94"/>
      <c r="N272" s="94"/>
    </row>
    <row r="273" spans="2:15" x14ac:dyDescent="0.25">
      <c r="B273" s="93" t="s">
        <v>568</v>
      </c>
      <c r="C273" s="94"/>
      <c r="D273" s="94"/>
      <c r="E273" s="94"/>
      <c r="F273" s="94"/>
      <c r="G273" s="94"/>
      <c r="H273" s="94"/>
      <c r="I273" s="109"/>
      <c r="J273" s="94"/>
      <c r="K273" s="94"/>
      <c r="L273" s="94"/>
      <c r="M273" s="94"/>
      <c r="N273" s="94"/>
      <c r="O273" s="184" t="s">
        <v>901</v>
      </c>
    </row>
    <row r="274" spans="2:15" ht="33.75" x14ac:dyDescent="0.25">
      <c r="B274" s="94"/>
      <c r="C274" s="96">
        <v>45194</v>
      </c>
      <c r="D274" s="96">
        <v>45194</v>
      </c>
      <c r="E274" s="97" t="s">
        <v>569</v>
      </c>
      <c r="F274" s="97" t="s">
        <v>148</v>
      </c>
      <c r="G274" s="98" t="s">
        <v>570</v>
      </c>
      <c r="H274" s="99">
        <v>400</v>
      </c>
      <c r="I274" s="109"/>
      <c r="J274" s="99">
        <v>0</v>
      </c>
      <c r="K274" s="94"/>
      <c r="L274" s="99">
        <v>400</v>
      </c>
      <c r="M274" s="94"/>
      <c r="N274" s="98" t="s">
        <v>571</v>
      </c>
    </row>
    <row r="275" spans="2:15" ht="22.5" x14ac:dyDescent="0.25">
      <c r="B275" s="94"/>
      <c r="C275" s="96">
        <v>45194</v>
      </c>
      <c r="D275" s="96">
        <v>45194</v>
      </c>
      <c r="E275" s="97" t="s">
        <v>572</v>
      </c>
      <c r="F275" s="97" t="s">
        <v>148</v>
      </c>
      <c r="G275" s="98" t="s">
        <v>573</v>
      </c>
      <c r="H275" s="99">
        <v>400</v>
      </c>
      <c r="I275" s="109"/>
      <c r="J275" s="99">
        <v>0</v>
      </c>
      <c r="K275" s="94"/>
      <c r="L275" s="99">
        <v>400</v>
      </c>
      <c r="M275" s="94"/>
      <c r="N275" s="98" t="s">
        <v>571</v>
      </c>
    </row>
    <row r="276" spans="2:15" x14ac:dyDescent="0.25">
      <c r="B276" s="94"/>
      <c r="C276" s="94"/>
      <c r="D276" s="94"/>
      <c r="E276" s="94"/>
      <c r="F276" s="94"/>
      <c r="G276" s="94"/>
      <c r="H276" s="99" t="s">
        <v>151</v>
      </c>
      <c r="I276" s="110">
        <f>SUM(H274:H275)</f>
        <v>800</v>
      </c>
      <c r="J276" s="99" t="s">
        <v>152</v>
      </c>
      <c r="K276" s="99">
        <v>0</v>
      </c>
      <c r="L276" s="99" t="s">
        <v>153</v>
      </c>
      <c r="M276" s="99">
        <v>800</v>
      </c>
      <c r="N276" s="94"/>
    </row>
    <row r="277" spans="2:15" x14ac:dyDescent="0.25">
      <c r="B277" s="93" t="s">
        <v>574</v>
      </c>
      <c r="C277" s="94"/>
      <c r="D277" s="94"/>
      <c r="E277" s="94"/>
      <c r="F277" s="94"/>
      <c r="G277" s="94"/>
      <c r="H277" s="94"/>
      <c r="I277" s="109"/>
      <c r="J277" s="94"/>
      <c r="K277" s="94"/>
      <c r="L277" s="94"/>
      <c r="M277" s="94"/>
      <c r="N277" s="94"/>
    </row>
    <row r="278" spans="2:15" x14ac:dyDescent="0.25">
      <c r="B278" s="93" t="s">
        <v>575</v>
      </c>
      <c r="C278" s="94"/>
      <c r="D278" s="94"/>
      <c r="E278" s="94"/>
      <c r="F278" s="94"/>
      <c r="G278" s="94"/>
      <c r="H278" s="94"/>
      <c r="I278" s="109"/>
      <c r="J278" s="94"/>
      <c r="K278" s="94"/>
      <c r="L278" s="94"/>
      <c r="M278" s="94"/>
      <c r="N278" s="94"/>
    </row>
    <row r="279" spans="2:15" x14ac:dyDescent="0.25">
      <c r="B279" s="94"/>
      <c r="C279" s="94"/>
      <c r="D279" s="94"/>
      <c r="E279" s="94"/>
      <c r="F279" s="94"/>
      <c r="G279" s="94"/>
      <c r="H279" s="99" t="s">
        <v>160</v>
      </c>
      <c r="I279" s="110">
        <f>I276</f>
        <v>800</v>
      </c>
      <c r="J279" s="99" t="s">
        <v>161</v>
      </c>
      <c r="K279" s="99">
        <v>0</v>
      </c>
      <c r="L279" s="99" t="s">
        <v>162</v>
      </c>
      <c r="M279" s="99">
        <v>800</v>
      </c>
      <c r="N279" s="94"/>
    </row>
    <row r="280" spans="2:15" x14ac:dyDescent="0.25">
      <c r="B280" s="93" t="s">
        <v>576</v>
      </c>
      <c r="C280" s="94"/>
      <c r="D280" s="94"/>
      <c r="E280" s="94"/>
      <c r="F280" s="94"/>
      <c r="G280" s="94"/>
      <c r="H280" s="94"/>
      <c r="I280" s="109"/>
      <c r="J280" s="94"/>
      <c r="K280" s="94"/>
      <c r="L280" s="94"/>
      <c r="M280" s="94"/>
      <c r="N280" s="94"/>
    </row>
    <row r="281" spans="2:15" x14ac:dyDescent="0.25">
      <c r="B281" s="93" t="s">
        <v>577</v>
      </c>
      <c r="C281" s="94"/>
      <c r="D281" s="94"/>
      <c r="E281" s="94"/>
      <c r="F281" s="94"/>
      <c r="G281" s="94"/>
      <c r="H281" s="94"/>
      <c r="I281" s="109"/>
      <c r="J281" s="94"/>
      <c r="K281" s="94"/>
      <c r="L281" s="94"/>
      <c r="M281" s="94"/>
      <c r="N281" s="94"/>
    </row>
    <row r="282" spans="2:15" x14ac:dyDescent="0.25">
      <c r="B282" s="93" t="s">
        <v>578</v>
      </c>
      <c r="C282" s="94"/>
      <c r="D282" s="94"/>
      <c r="E282" s="94"/>
      <c r="F282" s="94"/>
      <c r="G282" s="94"/>
      <c r="H282" s="94"/>
      <c r="I282" s="109"/>
      <c r="J282" s="94"/>
      <c r="K282" s="94"/>
      <c r="L282" s="94"/>
      <c r="M282" s="94"/>
      <c r="N282" s="94"/>
    </row>
    <row r="283" spans="2:15" x14ac:dyDescent="0.25">
      <c r="I283" s="111"/>
    </row>
    <row r="284" spans="2:15" x14ac:dyDescent="0.25">
      <c r="B284" s="93" t="s">
        <v>579</v>
      </c>
      <c r="C284" s="94"/>
      <c r="D284" s="94"/>
      <c r="E284" s="94"/>
      <c r="F284" s="94"/>
      <c r="G284" s="94"/>
      <c r="H284" s="94"/>
      <c r="I284" s="109"/>
      <c r="J284" s="94"/>
      <c r="K284" s="94"/>
      <c r="L284" s="94"/>
      <c r="M284" s="94"/>
      <c r="N284" s="94"/>
    </row>
    <row r="285" spans="2:15" x14ac:dyDescent="0.25">
      <c r="B285" s="93" t="s">
        <v>580</v>
      </c>
      <c r="C285" s="94"/>
      <c r="D285" s="94"/>
      <c r="E285" s="94"/>
      <c r="F285" s="94"/>
      <c r="G285" s="94"/>
      <c r="H285" s="94"/>
      <c r="I285" s="109"/>
      <c r="J285" s="94"/>
      <c r="K285" s="94"/>
      <c r="L285" s="94"/>
      <c r="M285" s="94"/>
      <c r="N285" s="94"/>
    </row>
    <row r="286" spans="2:15" x14ac:dyDescent="0.25">
      <c r="B286" s="93" t="s">
        <v>581</v>
      </c>
      <c r="C286" s="94"/>
      <c r="D286" s="94"/>
      <c r="E286" s="94"/>
      <c r="F286" s="94"/>
      <c r="G286" s="94"/>
      <c r="H286" s="94"/>
      <c r="I286" s="109"/>
      <c r="J286" s="94"/>
      <c r="K286" s="94"/>
      <c r="L286" s="94"/>
      <c r="M286" s="94"/>
      <c r="N286" s="94"/>
    </row>
    <row r="287" spans="2:15" x14ac:dyDescent="0.25">
      <c r="B287" s="93" t="s">
        <v>582</v>
      </c>
      <c r="C287" s="94"/>
      <c r="D287" s="94"/>
      <c r="E287" s="94"/>
      <c r="F287" s="94"/>
      <c r="G287" s="94"/>
      <c r="H287" s="94"/>
      <c r="I287" s="109"/>
      <c r="J287" s="94"/>
      <c r="K287" s="94"/>
      <c r="L287" s="94"/>
      <c r="M287" s="94"/>
      <c r="N287" s="94"/>
    </row>
    <row r="288" spans="2:15" x14ac:dyDescent="0.25">
      <c r="B288" s="93" t="s">
        <v>583</v>
      </c>
      <c r="C288" s="94"/>
      <c r="D288" s="94"/>
      <c r="E288" s="94"/>
      <c r="F288" s="94"/>
      <c r="G288" s="94"/>
      <c r="H288" s="94"/>
      <c r="I288" s="109"/>
      <c r="J288" s="94"/>
      <c r="K288" s="94"/>
      <c r="L288" s="94"/>
      <c r="M288" s="94"/>
      <c r="N288" s="94"/>
    </row>
    <row r="289" spans="2:16" x14ac:dyDescent="0.25">
      <c r="B289" s="93" t="s">
        <v>584</v>
      </c>
      <c r="C289" s="94"/>
      <c r="D289" s="94"/>
      <c r="E289" s="94"/>
      <c r="F289" s="94"/>
      <c r="G289" s="94"/>
      <c r="H289" s="94"/>
      <c r="I289" s="109"/>
      <c r="J289" s="94"/>
      <c r="K289" s="94"/>
      <c r="L289" s="94"/>
      <c r="M289" s="94"/>
      <c r="N289" s="94"/>
    </row>
    <row r="290" spans="2:16" x14ac:dyDescent="0.25">
      <c r="B290" s="93" t="s">
        <v>585</v>
      </c>
      <c r="C290" s="94"/>
      <c r="D290" s="94"/>
      <c r="E290" s="94"/>
      <c r="F290" s="94"/>
      <c r="G290" s="94"/>
      <c r="H290" s="94"/>
      <c r="I290" s="109"/>
      <c r="J290" s="94"/>
      <c r="K290" s="94"/>
      <c r="L290" s="94"/>
      <c r="M290" s="94"/>
      <c r="N290" s="94"/>
    </row>
    <row r="291" spans="2:16" x14ac:dyDescent="0.25">
      <c r="B291" s="94"/>
      <c r="C291" s="96">
        <v>45068</v>
      </c>
      <c r="D291" s="96">
        <v>45068</v>
      </c>
      <c r="E291" s="97" t="s">
        <v>586</v>
      </c>
      <c r="F291" s="97" t="s">
        <v>184</v>
      </c>
      <c r="G291" s="98" t="s">
        <v>262</v>
      </c>
      <c r="H291" s="99">
        <v>1198.3599999999999</v>
      </c>
      <c r="I291" s="109"/>
      <c r="J291" s="99">
        <v>0</v>
      </c>
      <c r="K291" s="94"/>
      <c r="L291" s="99">
        <v>1198.3599999999999</v>
      </c>
      <c r="M291" s="94"/>
      <c r="N291" s="98" t="s">
        <v>587</v>
      </c>
    </row>
    <row r="292" spans="2:16" x14ac:dyDescent="0.25">
      <c r="B292" s="94"/>
      <c r="C292" s="96">
        <v>45146</v>
      </c>
      <c r="D292" s="96">
        <v>45146</v>
      </c>
      <c r="E292" s="97" t="s">
        <v>588</v>
      </c>
      <c r="F292" s="97" t="s">
        <v>200</v>
      </c>
      <c r="G292" s="98" t="s">
        <v>589</v>
      </c>
      <c r="H292" s="99">
        <v>75</v>
      </c>
      <c r="I292" s="109"/>
      <c r="J292" s="99">
        <v>15</v>
      </c>
      <c r="K292" s="94"/>
      <c r="L292" s="99">
        <v>90</v>
      </c>
      <c r="M292" s="94"/>
      <c r="N292" s="98" t="s">
        <v>590</v>
      </c>
    </row>
    <row r="293" spans="2:16" x14ac:dyDescent="0.25">
      <c r="B293" s="94"/>
      <c r="C293" s="96">
        <v>45155</v>
      </c>
      <c r="D293" s="96">
        <v>45155</v>
      </c>
      <c r="E293" s="97" t="s">
        <v>591</v>
      </c>
      <c r="F293" s="97" t="s">
        <v>200</v>
      </c>
      <c r="G293" s="98" t="s">
        <v>278</v>
      </c>
      <c r="H293" s="99">
        <v>3.32</v>
      </c>
      <c r="I293" s="109"/>
      <c r="J293" s="99">
        <v>0.67</v>
      </c>
      <c r="K293" s="94"/>
      <c r="L293" s="99">
        <v>3.99</v>
      </c>
      <c r="M293" s="94"/>
      <c r="N293" s="98" t="s">
        <v>592</v>
      </c>
    </row>
    <row r="294" spans="2:16" x14ac:dyDescent="0.25">
      <c r="B294" s="94"/>
      <c r="C294" s="96">
        <v>45155</v>
      </c>
      <c r="D294" s="96">
        <v>45155</v>
      </c>
      <c r="E294" s="97" t="s">
        <v>593</v>
      </c>
      <c r="F294" s="97" t="s">
        <v>200</v>
      </c>
      <c r="G294" s="98" t="s">
        <v>278</v>
      </c>
      <c r="H294" s="99">
        <v>5.82</v>
      </c>
      <c r="I294" s="109"/>
      <c r="J294" s="99">
        <v>1.17</v>
      </c>
      <c r="K294" s="94"/>
      <c r="L294" s="99">
        <v>6.99</v>
      </c>
      <c r="M294" s="94"/>
      <c r="N294" s="98" t="s">
        <v>594</v>
      </c>
    </row>
    <row r="295" spans="2:16" x14ac:dyDescent="0.25">
      <c r="B295" s="94"/>
      <c r="C295" s="94"/>
      <c r="D295" s="94"/>
      <c r="E295" s="94"/>
      <c r="F295" s="94"/>
      <c r="G295" s="94"/>
      <c r="H295" s="99" t="s">
        <v>151</v>
      </c>
      <c r="I295" s="110">
        <f>SUM(H291:H294)</f>
        <v>1282.4999999999998</v>
      </c>
      <c r="J295" s="99" t="s">
        <v>152</v>
      </c>
      <c r="K295" s="99">
        <v>16.84</v>
      </c>
      <c r="L295" s="99" t="s">
        <v>153</v>
      </c>
      <c r="M295" s="99">
        <v>1299.3399999999999</v>
      </c>
      <c r="N295" s="94"/>
    </row>
    <row r="296" spans="2:16" x14ac:dyDescent="0.25">
      <c r="B296" s="94"/>
      <c r="C296" s="94"/>
      <c r="D296" s="94"/>
      <c r="E296" s="94"/>
      <c r="F296" s="94"/>
      <c r="G296" s="94"/>
      <c r="H296" s="99" t="s">
        <v>160</v>
      </c>
      <c r="I296" s="110">
        <f>I295</f>
        <v>1282.4999999999998</v>
      </c>
      <c r="J296" s="99" t="s">
        <v>161</v>
      </c>
      <c r="K296" s="99">
        <v>16.84</v>
      </c>
      <c r="L296" s="99" t="s">
        <v>162</v>
      </c>
      <c r="M296" s="99">
        <v>1299.3399999999999</v>
      </c>
      <c r="N296" s="94"/>
    </row>
    <row r="297" spans="2:16" x14ac:dyDescent="0.25">
      <c r="B297" s="93" t="s">
        <v>595</v>
      </c>
      <c r="C297" s="94"/>
      <c r="D297" s="94"/>
      <c r="E297" s="94"/>
      <c r="F297" s="94"/>
      <c r="G297" s="94"/>
      <c r="H297" s="94"/>
      <c r="I297" s="109"/>
      <c r="J297" s="94"/>
      <c r="K297" s="94"/>
      <c r="L297" s="94"/>
      <c r="M297" s="94"/>
      <c r="N297" s="94"/>
    </row>
    <row r="298" spans="2:16" x14ac:dyDescent="0.25">
      <c r="B298" s="93" t="s">
        <v>596</v>
      </c>
      <c r="C298" s="94"/>
      <c r="D298" s="94"/>
      <c r="E298" s="94"/>
      <c r="F298" s="94"/>
      <c r="G298" s="94"/>
      <c r="H298" s="94"/>
      <c r="I298" s="109"/>
      <c r="J298" s="94"/>
      <c r="K298" s="94"/>
      <c r="L298" s="94"/>
      <c r="M298" s="94"/>
      <c r="N298" s="94"/>
    </row>
    <row r="299" spans="2:16" x14ac:dyDescent="0.25">
      <c r="B299" s="93" t="s">
        <v>597</v>
      </c>
      <c r="C299" s="94"/>
      <c r="D299" s="94"/>
      <c r="E299" s="94"/>
      <c r="F299" s="94"/>
      <c r="G299" s="94"/>
      <c r="H299" s="94"/>
      <c r="I299" s="109"/>
      <c r="J299" s="94"/>
      <c r="K299" s="94"/>
      <c r="L299" s="94"/>
      <c r="M299" s="94"/>
      <c r="N299" s="94"/>
    </row>
    <row r="300" spans="2:16" x14ac:dyDescent="0.25">
      <c r="B300" s="94"/>
      <c r="C300" s="114">
        <v>45048</v>
      </c>
      <c r="D300" s="114">
        <v>45048</v>
      </c>
      <c r="E300" s="115" t="s">
        <v>598</v>
      </c>
      <c r="F300" s="115" t="s">
        <v>184</v>
      </c>
      <c r="G300" s="116" t="s">
        <v>599</v>
      </c>
      <c r="H300" s="117">
        <v>12</v>
      </c>
      <c r="I300" s="118"/>
      <c r="J300" s="117">
        <v>0</v>
      </c>
      <c r="K300" s="118"/>
      <c r="L300" s="117">
        <v>12</v>
      </c>
      <c r="M300" s="118"/>
      <c r="N300" s="116" t="s">
        <v>600</v>
      </c>
      <c r="O300" s="153" t="s">
        <v>857</v>
      </c>
      <c r="P300" s="154"/>
    </row>
    <row r="301" spans="2:16" x14ac:dyDescent="0.25">
      <c r="B301" s="94"/>
      <c r="C301" s="96">
        <v>45083</v>
      </c>
      <c r="D301" s="96">
        <v>45083</v>
      </c>
      <c r="E301" s="97" t="s">
        <v>601</v>
      </c>
      <c r="F301" s="97" t="s">
        <v>166</v>
      </c>
      <c r="G301" s="98" t="s">
        <v>412</v>
      </c>
      <c r="H301" s="99">
        <v>66.66</v>
      </c>
      <c r="I301" s="109"/>
      <c r="J301" s="99">
        <v>13.33</v>
      </c>
      <c r="K301" s="94"/>
      <c r="L301" s="99">
        <v>79.989999999999995</v>
      </c>
      <c r="M301" s="94"/>
      <c r="N301" s="98" t="s">
        <v>602</v>
      </c>
    </row>
    <row r="302" spans="2:16" x14ac:dyDescent="0.25">
      <c r="B302" s="94"/>
      <c r="C302" s="114">
        <v>45117</v>
      </c>
      <c r="D302" s="114">
        <v>45117</v>
      </c>
      <c r="E302" s="115" t="s">
        <v>603</v>
      </c>
      <c r="F302" s="115" t="s">
        <v>194</v>
      </c>
      <c r="G302" s="116" t="s">
        <v>599</v>
      </c>
      <c r="H302" s="117">
        <v>12</v>
      </c>
      <c r="I302" s="118"/>
      <c r="J302" s="117">
        <v>0</v>
      </c>
      <c r="K302" s="118"/>
      <c r="L302" s="117">
        <v>12</v>
      </c>
      <c r="M302" s="118"/>
      <c r="N302" s="116" t="s">
        <v>600</v>
      </c>
    </row>
    <row r="303" spans="2:16" x14ac:dyDescent="0.25">
      <c r="B303" s="94"/>
      <c r="C303" s="114">
        <v>45126</v>
      </c>
      <c r="D303" s="114">
        <v>45126</v>
      </c>
      <c r="E303" s="115" t="s">
        <v>604</v>
      </c>
      <c r="F303" s="115" t="s">
        <v>194</v>
      </c>
      <c r="G303" s="116" t="s">
        <v>605</v>
      </c>
      <c r="H303" s="117">
        <v>153.59</v>
      </c>
      <c r="I303" s="118"/>
      <c r="J303" s="117">
        <v>30.72</v>
      </c>
      <c r="K303" s="118"/>
      <c r="L303" s="117">
        <v>184.31</v>
      </c>
      <c r="M303" s="118"/>
      <c r="N303" s="116" t="s">
        <v>606</v>
      </c>
    </row>
    <row r="304" spans="2:16" x14ac:dyDescent="0.25">
      <c r="B304" s="94"/>
      <c r="C304" s="94"/>
      <c r="D304" s="94"/>
      <c r="E304" s="94"/>
      <c r="F304" s="94"/>
      <c r="G304" s="94"/>
      <c r="H304" s="99" t="s">
        <v>151</v>
      </c>
      <c r="I304" s="110">
        <f>SUM(H300:H303)</f>
        <v>244.25</v>
      </c>
      <c r="J304" s="99" t="s">
        <v>152</v>
      </c>
      <c r="K304" s="99">
        <v>44.05</v>
      </c>
      <c r="L304" s="99" t="s">
        <v>153</v>
      </c>
      <c r="M304" s="99">
        <v>288.3</v>
      </c>
      <c r="N304" s="94"/>
    </row>
    <row r="305" spans="2:16" x14ac:dyDescent="0.25">
      <c r="B305" s="93" t="s">
        <v>607</v>
      </c>
      <c r="C305" s="94"/>
      <c r="D305" s="94"/>
      <c r="E305" s="94"/>
      <c r="F305" s="94"/>
      <c r="G305" s="94"/>
      <c r="H305" s="94"/>
      <c r="I305" s="109"/>
      <c r="J305" s="94"/>
      <c r="K305" s="94"/>
      <c r="L305" s="94"/>
      <c r="M305" s="94"/>
      <c r="N305" s="94"/>
    </row>
    <row r="306" spans="2:16" x14ac:dyDescent="0.25">
      <c r="B306" s="94"/>
      <c r="C306" s="96">
        <v>45048</v>
      </c>
      <c r="D306" s="96">
        <v>45048</v>
      </c>
      <c r="E306" s="97" t="s">
        <v>608</v>
      </c>
      <c r="F306" s="97" t="s">
        <v>184</v>
      </c>
      <c r="G306" s="98" t="s">
        <v>609</v>
      </c>
      <c r="H306" s="99">
        <v>1000</v>
      </c>
      <c r="I306" s="109"/>
      <c r="J306" s="99">
        <v>0</v>
      </c>
      <c r="K306" s="94"/>
      <c r="L306" s="99">
        <v>1000</v>
      </c>
      <c r="M306" s="94"/>
      <c r="N306" s="98" t="s">
        <v>610</v>
      </c>
    </row>
    <row r="307" spans="2:16" x14ac:dyDescent="0.25">
      <c r="B307" s="94"/>
      <c r="C307" s="96">
        <v>45058</v>
      </c>
      <c r="D307" s="96">
        <v>45058</v>
      </c>
      <c r="E307" s="97" t="s">
        <v>611</v>
      </c>
      <c r="F307" s="97" t="s">
        <v>184</v>
      </c>
      <c r="G307" s="98" t="s">
        <v>422</v>
      </c>
      <c r="H307" s="99">
        <v>1.0900000000000001</v>
      </c>
      <c r="I307" s="109"/>
      <c r="J307" s="99">
        <v>0</v>
      </c>
      <c r="K307" s="94"/>
      <c r="L307" s="99">
        <v>1.0900000000000001</v>
      </c>
      <c r="M307" s="94"/>
      <c r="N307" s="98" t="s">
        <v>612</v>
      </c>
    </row>
    <row r="308" spans="2:16" x14ac:dyDescent="0.25">
      <c r="B308" s="94"/>
      <c r="C308" s="96">
        <v>45063</v>
      </c>
      <c r="D308" s="96">
        <v>45063</v>
      </c>
      <c r="E308" s="97" t="s">
        <v>613</v>
      </c>
      <c r="F308" s="97" t="s">
        <v>184</v>
      </c>
      <c r="G308" s="98" t="s">
        <v>609</v>
      </c>
      <c r="H308" s="99">
        <v>500</v>
      </c>
      <c r="I308" s="109"/>
      <c r="J308" s="99">
        <v>0</v>
      </c>
      <c r="K308" s="94"/>
      <c r="L308" s="99">
        <v>500</v>
      </c>
      <c r="M308" s="94"/>
      <c r="N308" s="98" t="s">
        <v>614</v>
      </c>
    </row>
    <row r="309" spans="2:16" x14ac:dyDescent="0.25">
      <c r="B309" s="94"/>
      <c r="C309" s="96">
        <v>45070</v>
      </c>
      <c r="D309" s="96">
        <v>45070</v>
      </c>
      <c r="E309" s="97" t="s">
        <v>615</v>
      </c>
      <c r="F309" s="97" t="s">
        <v>184</v>
      </c>
      <c r="G309" s="98" t="s">
        <v>616</v>
      </c>
      <c r="H309" s="99">
        <v>107.12</v>
      </c>
      <c r="I309" s="109"/>
      <c r="J309" s="99">
        <v>5.36</v>
      </c>
      <c r="K309" s="94"/>
      <c r="L309" s="99">
        <v>112.48</v>
      </c>
      <c r="M309" s="94"/>
      <c r="N309" s="98" t="s">
        <v>617</v>
      </c>
    </row>
    <row r="310" spans="2:16" x14ac:dyDescent="0.25">
      <c r="B310" s="94"/>
      <c r="C310" s="96">
        <v>45103</v>
      </c>
      <c r="D310" s="96">
        <v>45103</v>
      </c>
      <c r="E310" s="97" t="s">
        <v>618</v>
      </c>
      <c r="F310" s="97" t="s">
        <v>166</v>
      </c>
      <c r="G310" s="98" t="s">
        <v>609</v>
      </c>
      <c r="H310" s="99">
        <v>1500</v>
      </c>
      <c r="I310" s="109"/>
      <c r="J310" s="99">
        <v>0</v>
      </c>
      <c r="K310" s="94"/>
      <c r="L310" s="99">
        <v>1500</v>
      </c>
      <c r="M310" s="94"/>
      <c r="N310" s="98" t="s">
        <v>614</v>
      </c>
    </row>
    <row r="311" spans="2:16" x14ac:dyDescent="0.25">
      <c r="B311" s="94"/>
      <c r="C311" s="96">
        <v>45106</v>
      </c>
      <c r="D311" s="96">
        <v>45106</v>
      </c>
      <c r="E311" s="97" t="s">
        <v>619</v>
      </c>
      <c r="F311" s="97" t="s">
        <v>166</v>
      </c>
      <c r="G311" s="98" t="s">
        <v>422</v>
      </c>
      <c r="H311" s="99">
        <v>58.96</v>
      </c>
      <c r="I311" s="109"/>
      <c r="J311" s="99">
        <v>0</v>
      </c>
      <c r="K311" s="94"/>
      <c r="L311" s="99">
        <v>58.96</v>
      </c>
      <c r="M311" s="94"/>
      <c r="N311" s="98" t="s">
        <v>620</v>
      </c>
      <c r="O311" s="144" t="s">
        <v>864</v>
      </c>
      <c r="P311" s="145">
        <v>1500</v>
      </c>
    </row>
    <row r="312" spans="2:16" x14ac:dyDescent="0.25">
      <c r="B312" s="94"/>
      <c r="C312" s="96">
        <v>45160</v>
      </c>
      <c r="D312" s="96">
        <v>45160</v>
      </c>
      <c r="E312" s="97" t="s">
        <v>621</v>
      </c>
      <c r="F312" s="97" t="s">
        <v>200</v>
      </c>
      <c r="G312" s="98" t="s">
        <v>616</v>
      </c>
      <c r="H312" s="99">
        <v>93.07</v>
      </c>
      <c r="I312" s="109"/>
      <c r="J312" s="99">
        <v>4.6500000000000004</v>
      </c>
      <c r="K312" s="94"/>
      <c r="L312" s="99">
        <v>97.72</v>
      </c>
      <c r="M312" s="94"/>
      <c r="N312" s="98" t="s">
        <v>622</v>
      </c>
      <c r="O312" s="146" t="s">
        <v>866</v>
      </c>
      <c r="P312" s="147">
        <v>125</v>
      </c>
    </row>
    <row r="313" spans="2:16" x14ac:dyDescent="0.25">
      <c r="B313" s="94"/>
      <c r="C313" s="96">
        <v>45180</v>
      </c>
      <c r="D313" s="96">
        <v>45180</v>
      </c>
      <c r="E313" s="97" t="s">
        <v>623</v>
      </c>
      <c r="F313" s="97" t="s">
        <v>148</v>
      </c>
      <c r="G313" s="98" t="s">
        <v>609</v>
      </c>
      <c r="H313" s="99">
        <v>296.66000000000003</v>
      </c>
      <c r="I313" s="109"/>
      <c r="J313" s="99">
        <v>0</v>
      </c>
      <c r="K313" s="94"/>
      <c r="L313" s="99">
        <v>296.66000000000003</v>
      </c>
      <c r="M313" s="94"/>
      <c r="N313" s="98" t="s">
        <v>624</v>
      </c>
      <c r="O313" s="146" t="s">
        <v>865</v>
      </c>
      <c r="P313" s="147">
        <v>200</v>
      </c>
    </row>
    <row r="314" spans="2:16" x14ac:dyDescent="0.25">
      <c r="B314" s="94"/>
      <c r="C314" s="96">
        <v>45198</v>
      </c>
      <c r="D314" s="96">
        <v>45198</v>
      </c>
      <c r="E314" s="97" t="s">
        <v>625</v>
      </c>
      <c r="F314" s="97" t="s">
        <v>148</v>
      </c>
      <c r="G314" s="98" t="s">
        <v>422</v>
      </c>
      <c r="H314" s="99">
        <v>62.79</v>
      </c>
      <c r="I314" s="109"/>
      <c r="J314" s="99">
        <v>0</v>
      </c>
      <c r="K314" s="94"/>
      <c r="L314" s="99">
        <v>62.79</v>
      </c>
      <c r="M314" s="94"/>
      <c r="N314" s="98" t="s">
        <v>626</v>
      </c>
      <c r="O314" s="188" t="s">
        <v>867</v>
      </c>
      <c r="P314" s="155"/>
    </row>
    <row r="315" spans="2:16" s="125" customFormat="1" x14ac:dyDescent="0.25">
      <c r="B315" s="126"/>
      <c r="C315" s="121"/>
      <c r="D315" s="121"/>
      <c r="E315" s="122"/>
      <c r="F315" s="122"/>
      <c r="G315" s="123" t="s">
        <v>609</v>
      </c>
      <c r="H315" s="124">
        <v>1500</v>
      </c>
      <c r="I315" s="127"/>
      <c r="J315" s="124"/>
      <c r="K315" s="126"/>
      <c r="L315" s="124"/>
      <c r="M315" s="126"/>
      <c r="N315" s="123" t="s">
        <v>818</v>
      </c>
      <c r="O315" s="148"/>
      <c r="P315" s="149">
        <f>SUM(P311:P314)</f>
        <v>1825</v>
      </c>
    </row>
    <row r="316" spans="2:16" x14ac:dyDescent="0.25">
      <c r="B316" s="94"/>
      <c r="C316" s="94"/>
      <c r="D316" s="94"/>
      <c r="E316" s="94"/>
      <c r="F316" s="94"/>
      <c r="G316" s="94"/>
      <c r="H316" s="99" t="s">
        <v>151</v>
      </c>
      <c r="I316" s="110">
        <f>SUM(H306:H315)</f>
        <v>5119.6900000000005</v>
      </c>
      <c r="J316" s="99" t="s">
        <v>152</v>
      </c>
      <c r="K316" s="99">
        <v>10.01</v>
      </c>
      <c r="L316" s="99" t="s">
        <v>153</v>
      </c>
      <c r="M316" s="99">
        <v>3629.7</v>
      </c>
      <c r="N316" s="94"/>
    </row>
    <row r="317" spans="2:16" x14ac:dyDescent="0.25">
      <c r="B317" s="93" t="s">
        <v>627</v>
      </c>
      <c r="C317" s="94"/>
      <c r="D317" s="94"/>
      <c r="E317" s="94"/>
      <c r="F317" s="94"/>
      <c r="G317" s="94"/>
      <c r="H317" s="94"/>
      <c r="I317" s="109"/>
      <c r="J317" s="94"/>
      <c r="K317" s="94"/>
      <c r="L317" s="94"/>
      <c r="M317" s="94"/>
      <c r="N317" s="94"/>
    </row>
    <row r="318" spans="2:16" x14ac:dyDescent="0.25">
      <c r="B318" s="94"/>
      <c r="C318" s="96">
        <v>45037</v>
      </c>
      <c r="D318" s="96">
        <v>45037</v>
      </c>
      <c r="E318" s="97" t="s">
        <v>628</v>
      </c>
      <c r="F318" s="97" t="s">
        <v>157</v>
      </c>
      <c r="G318" s="98" t="s">
        <v>629</v>
      </c>
      <c r="H318" s="99">
        <v>47.31</v>
      </c>
      <c r="I318" s="109"/>
      <c r="J318" s="99">
        <v>2.37</v>
      </c>
      <c r="K318" s="94"/>
      <c r="L318" s="99">
        <v>49.68</v>
      </c>
      <c r="M318" s="94"/>
      <c r="N318" s="98" t="s">
        <v>630</v>
      </c>
    </row>
    <row r="319" spans="2:16" x14ac:dyDescent="0.25">
      <c r="B319" s="94"/>
      <c r="C319" s="96">
        <v>45040</v>
      </c>
      <c r="D319" s="96">
        <v>45040</v>
      </c>
      <c r="E319" s="97" t="s">
        <v>631</v>
      </c>
      <c r="F319" s="97" t="s">
        <v>157</v>
      </c>
      <c r="G319" s="98" t="s">
        <v>629</v>
      </c>
      <c r="H319" s="99">
        <v>43.81</v>
      </c>
      <c r="I319" s="109"/>
      <c r="J319" s="99">
        <v>2.19</v>
      </c>
      <c r="K319" s="94"/>
      <c r="L319" s="99">
        <v>46</v>
      </c>
      <c r="M319" s="94"/>
      <c r="N319" s="98" t="s">
        <v>632</v>
      </c>
    </row>
    <row r="320" spans="2:16" x14ac:dyDescent="0.25">
      <c r="B320" s="94"/>
      <c r="C320" s="96">
        <v>45043</v>
      </c>
      <c r="D320" s="96">
        <v>45043</v>
      </c>
      <c r="E320" s="97" t="s">
        <v>633</v>
      </c>
      <c r="F320" s="97" t="s">
        <v>157</v>
      </c>
      <c r="G320" s="98" t="s">
        <v>629</v>
      </c>
      <c r="H320" s="99">
        <v>49.73</v>
      </c>
      <c r="I320" s="109"/>
      <c r="J320" s="99">
        <v>2.4900000000000002</v>
      </c>
      <c r="K320" s="94"/>
      <c r="L320" s="99">
        <v>52.22</v>
      </c>
      <c r="M320" s="94"/>
      <c r="N320" s="98" t="s">
        <v>617</v>
      </c>
    </row>
    <row r="321" spans="2:16" x14ac:dyDescent="0.25">
      <c r="B321" s="94"/>
      <c r="C321" s="96">
        <v>45068</v>
      </c>
      <c r="D321" s="96">
        <v>45068</v>
      </c>
      <c r="E321" s="97" t="s">
        <v>634</v>
      </c>
      <c r="F321" s="97" t="s">
        <v>184</v>
      </c>
      <c r="G321" s="98" t="s">
        <v>629</v>
      </c>
      <c r="H321" s="99">
        <v>22.01</v>
      </c>
      <c r="I321" s="109"/>
      <c r="J321" s="99">
        <v>1.1000000000000001</v>
      </c>
      <c r="K321" s="94"/>
      <c r="L321" s="99">
        <v>23.11</v>
      </c>
      <c r="M321" s="94"/>
      <c r="N321" s="98" t="s">
        <v>630</v>
      </c>
    </row>
    <row r="322" spans="2:16" x14ac:dyDescent="0.25">
      <c r="B322" s="94"/>
      <c r="C322" s="114">
        <v>45077</v>
      </c>
      <c r="D322" s="114">
        <v>45077</v>
      </c>
      <c r="E322" s="115" t="s">
        <v>635</v>
      </c>
      <c r="F322" s="115" t="s">
        <v>184</v>
      </c>
      <c r="G322" s="116" t="s">
        <v>605</v>
      </c>
      <c r="H322" s="117">
        <v>507.04</v>
      </c>
      <c r="I322" s="118"/>
      <c r="J322" s="117">
        <v>101.41</v>
      </c>
      <c r="K322" s="118"/>
      <c r="L322" s="117">
        <v>608.45000000000005</v>
      </c>
      <c r="M322" s="118"/>
      <c r="N322" s="116" t="s">
        <v>636</v>
      </c>
    </row>
    <row r="323" spans="2:16" x14ac:dyDescent="0.25">
      <c r="B323" s="94"/>
      <c r="C323" s="96">
        <v>45097</v>
      </c>
      <c r="D323" s="96">
        <v>45097</v>
      </c>
      <c r="E323" s="97" t="s">
        <v>637</v>
      </c>
      <c r="F323" s="97" t="s">
        <v>166</v>
      </c>
      <c r="G323" s="98" t="s">
        <v>629</v>
      </c>
      <c r="H323" s="99">
        <v>8.58</v>
      </c>
      <c r="I323" s="109"/>
      <c r="J323" s="99">
        <v>0.43</v>
      </c>
      <c r="K323" s="94"/>
      <c r="L323" s="99">
        <v>9.01</v>
      </c>
      <c r="M323" s="94"/>
      <c r="N323" s="98" t="s">
        <v>630</v>
      </c>
    </row>
    <row r="324" spans="2:16" x14ac:dyDescent="0.25">
      <c r="B324" s="94"/>
      <c r="C324" s="166">
        <v>45100</v>
      </c>
      <c r="D324" s="166">
        <v>45100</v>
      </c>
      <c r="E324" s="168" t="s">
        <v>638</v>
      </c>
      <c r="F324" s="168" t="s">
        <v>166</v>
      </c>
      <c r="G324" s="170" t="s">
        <v>422</v>
      </c>
      <c r="H324" s="169">
        <v>415.1</v>
      </c>
      <c r="I324" s="167"/>
      <c r="J324" s="169">
        <v>0</v>
      </c>
      <c r="K324" s="167"/>
      <c r="L324" s="169">
        <v>415.1</v>
      </c>
      <c r="M324" s="167"/>
      <c r="N324" s="170" t="s">
        <v>620</v>
      </c>
      <c r="O324" s="144" t="s">
        <v>868</v>
      </c>
      <c r="P324" s="145">
        <v>36</v>
      </c>
    </row>
    <row r="325" spans="2:16" x14ac:dyDescent="0.25">
      <c r="B325" s="94"/>
      <c r="C325" s="96">
        <v>45106</v>
      </c>
      <c r="D325" s="96">
        <v>45106</v>
      </c>
      <c r="E325" s="97" t="s">
        <v>639</v>
      </c>
      <c r="F325" s="97" t="s">
        <v>166</v>
      </c>
      <c r="G325" s="98" t="s">
        <v>629</v>
      </c>
      <c r="H325" s="99">
        <v>609.54</v>
      </c>
      <c r="I325" s="109"/>
      <c r="J325" s="99">
        <v>30.48</v>
      </c>
      <c r="K325" s="94"/>
      <c r="L325" s="99">
        <v>640.02</v>
      </c>
      <c r="M325" s="94"/>
      <c r="N325" s="98" t="s">
        <v>617</v>
      </c>
      <c r="O325" s="146" t="s">
        <v>869</v>
      </c>
      <c r="P325" s="147">
        <v>400</v>
      </c>
    </row>
    <row r="326" spans="2:16" x14ac:dyDescent="0.25">
      <c r="B326" s="94"/>
      <c r="C326" s="96">
        <v>45110</v>
      </c>
      <c r="D326" s="96">
        <v>45110</v>
      </c>
      <c r="E326" s="97" t="s">
        <v>640</v>
      </c>
      <c r="F326" s="97" t="s">
        <v>194</v>
      </c>
      <c r="G326" s="98" t="s">
        <v>629</v>
      </c>
      <c r="H326" s="99">
        <v>-609.54</v>
      </c>
      <c r="I326" s="109"/>
      <c r="J326" s="99">
        <v>-30.48</v>
      </c>
      <c r="K326" s="94"/>
      <c r="L326" s="99">
        <v>-640.02</v>
      </c>
      <c r="M326" s="94"/>
      <c r="N326" s="98" t="s">
        <v>641</v>
      </c>
      <c r="O326" s="146" t="s">
        <v>870</v>
      </c>
      <c r="P326" s="147">
        <v>700</v>
      </c>
    </row>
    <row r="327" spans="2:16" x14ac:dyDescent="0.25">
      <c r="B327" s="94"/>
      <c r="C327" s="96">
        <v>45121</v>
      </c>
      <c r="D327" s="96">
        <v>45121</v>
      </c>
      <c r="E327" s="97" t="s">
        <v>642</v>
      </c>
      <c r="F327" s="97" t="s">
        <v>194</v>
      </c>
      <c r="G327" s="98" t="s">
        <v>629</v>
      </c>
      <c r="H327" s="99">
        <v>330.88</v>
      </c>
      <c r="I327" s="109"/>
      <c r="J327" s="99">
        <v>16.54</v>
      </c>
      <c r="K327" s="94"/>
      <c r="L327" s="99">
        <v>347.42</v>
      </c>
      <c r="M327" s="94"/>
      <c r="N327" s="98" t="s">
        <v>617</v>
      </c>
      <c r="O327" s="146" t="s">
        <v>871</v>
      </c>
      <c r="P327" s="147">
        <v>100</v>
      </c>
    </row>
    <row r="328" spans="2:16" x14ac:dyDescent="0.25">
      <c r="B328" s="94"/>
      <c r="C328" s="96">
        <v>45146</v>
      </c>
      <c r="D328" s="96">
        <v>45146</v>
      </c>
      <c r="E328" s="97" t="s">
        <v>643</v>
      </c>
      <c r="F328" s="97" t="s">
        <v>200</v>
      </c>
      <c r="G328" s="98" t="s">
        <v>629</v>
      </c>
      <c r="H328" s="99">
        <v>12.5</v>
      </c>
      <c r="I328" s="109"/>
      <c r="J328" s="99">
        <v>0.63</v>
      </c>
      <c r="K328" s="94"/>
      <c r="L328" s="99">
        <v>13.13</v>
      </c>
      <c r="M328" s="94"/>
      <c r="N328" s="98" t="s">
        <v>630</v>
      </c>
      <c r="O328" s="148"/>
      <c r="P328" s="149">
        <f>SUM(P324:P327)</f>
        <v>1236</v>
      </c>
    </row>
    <row r="329" spans="2:16" x14ac:dyDescent="0.25">
      <c r="B329" s="94"/>
      <c r="C329" s="96">
        <v>45146</v>
      </c>
      <c r="D329" s="96">
        <v>45146</v>
      </c>
      <c r="E329" s="97" t="s">
        <v>644</v>
      </c>
      <c r="F329" s="97" t="s">
        <v>200</v>
      </c>
      <c r="G329" s="98" t="s">
        <v>629</v>
      </c>
      <c r="H329" s="99">
        <v>104.62</v>
      </c>
      <c r="I329" s="109"/>
      <c r="J329" s="99">
        <v>5.23</v>
      </c>
      <c r="K329" s="94"/>
      <c r="L329" s="99">
        <v>109.85</v>
      </c>
      <c r="M329" s="94"/>
      <c r="N329" s="98" t="s">
        <v>617</v>
      </c>
    </row>
    <row r="330" spans="2:16" x14ac:dyDescent="0.25">
      <c r="B330" s="94"/>
      <c r="C330" s="96">
        <v>45187</v>
      </c>
      <c r="D330" s="96">
        <v>45187</v>
      </c>
      <c r="E330" s="97" t="s">
        <v>645</v>
      </c>
      <c r="F330" s="97" t="s">
        <v>148</v>
      </c>
      <c r="G330" s="98" t="s">
        <v>629</v>
      </c>
      <c r="H330" s="99">
        <v>11.08</v>
      </c>
      <c r="I330" s="109"/>
      <c r="J330" s="99">
        <v>0.55000000000000004</v>
      </c>
      <c r="K330" s="94"/>
      <c r="L330" s="99">
        <v>11.63</v>
      </c>
      <c r="M330" s="94"/>
      <c r="N330" s="98" t="s">
        <v>630</v>
      </c>
    </row>
    <row r="331" spans="2:16" x14ac:dyDescent="0.25">
      <c r="B331" s="94"/>
      <c r="C331" s="166">
        <v>45190</v>
      </c>
      <c r="D331" s="167"/>
      <c r="E331" s="168" t="s">
        <v>205</v>
      </c>
      <c r="F331" s="167"/>
      <c r="G331" s="167"/>
      <c r="H331" s="169">
        <v>-415.1</v>
      </c>
      <c r="I331" s="167"/>
      <c r="J331" s="167"/>
      <c r="K331" s="167"/>
      <c r="L331" s="169">
        <v>-415.1</v>
      </c>
      <c r="M331" s="167"/>
      <c r="N331" s="170" t="s">
        <v>646</v>
      </c>
    </row>
    <row r="332" spans="2:16" x14ac:dyDescent="0.25">
      <c r="B332" s="94"/>
      <c r="C332" s="96">
        <v>45194</v>
      </c>
      <c r="D332" s="96">
        <v>45194</v>
      </c>
      <c r="E332" s="97" t="s">
        <v>647</v>
      </c>
      <c r="F332" s="97" t="s">
        <v>148</v>
      </c>
      <c r="G332" s="98" t="s">
        <v>629</v>
      </c>
      <c r="H332" s="99">
        <v>227.58</v>
      </c>
      <c r="I332" s="109"/>
      <c r="J332" s="99">
        <v>11.38</v>
      </c>
      <c r="K332" s="94"/>
      <c r="L332" s="99">
        <v>238.96</v>
      </c>
      <c r="M332" s="94"/>
      <c r="N332" s="98" t="s">
        <v>617</v>
      </c>
    </row>
    <row r="333" spans="2:16" x14ac:dyDescent="0.25">
      <c r="B333" s="94"/>
      <c r="C333" s="96">
        <v>45195</v>
      </c>
      <c r="D333" s="96">
        <v>45195</v>
      </c>
      <c r="E333" s="97" t="s">
        <v>648</v>
      </c>
      <c r="F333" s="97" t="s">
        <v>148</v>
      </c>
      <c r="G333" s="98" t="s">
        <v>649</v>
      </c>
      <c r="H333" s="99">
        <v>98</v>
      </c>
      <c r="I333" s="109"/>
      <c r="J333" s="99">
        <v>19.600000000000001</v>
      </c>
      <c r="K333" s="94"/>
      <c r="L333" s="99">
        <v>117.6</v>
      </c>
      <c r="M333" s="94"/>
      <c r="N333" s="98" t="s">
        <v>650</v>
      </c>
      <c r="O333" s="136"/>
      <c r="P333" s="140"/>
    </row>
    <row r="334" spans="2:16" s="125" customFormat="1" x14ac:dyDescent="0.25">
      <c r="B334" s="126"/>
      <c r="C334" s="121"/>
      <c r="D334" s="121">
        <v>45200</v>
      </c>
      <c r="E334" s="122"/>
      <c r="F334" s="122"/>
      <c r="G334" s="123" t="s">
        <v>599</v>
      </c>
      <c r="H334" s="124">
        <v>12</v>
      </c>
      <c r="I334" s="127"/>
      <c r="J334" s="124"/>
      <c r="K334" s="126"/>
      <c r="L334" s="124"/>
      <c r="M334" s="126"/>
      <c r="N334" s="123" t="s">
        <v>600</v>
      </c>
      <c r="O334" s="136"/>
      <c r="P334" s="140"/>
    </row>
    <row r="335" spans="2:16" s="125" customFormat="1" ht="21" x14ac:dyDescent="0.25">
      <c r="B335" s="126"/>
      <c r="C335" s="121"/>
      <c r="D335" s="121"/>
      <c r="E335" s="122"/>
      <c r="F335" s="122"/>
      <c r="G335" s="123" t="s">
        <v>837</v>
      </c>
      <c r="H335" s="124">
        <v>396</v>
      </c>
      <c r="I335" s="127"/>
      <c r="J335" s="124"/>
      <c r="K335" s="126"/>
      <c r="L335" s="124"/>
      <c r="M335" s="126"/>
      <c r="N335" s="123" t="s">
        <v>838</v>
      </c>
      <c r="O335" s="136"/>
      <c r="P335" s="140"/>
    </row>
    <row r="336" spans="2:16" s="125" customFormat="1" x14ac:dyDescent="0.25">
      <c r="B336" s="126"/>
      <c r="C336" s="121"/>
      <c r="D336" s="121"/>
      <c r="E336" s="122"/>
      <c r="F336" s="122"/>
      <c r="G336" s="123" t="s">
        <v>629</v>
      </c>
      <c r="H336" s="124">
        <v>72.680000000000007</v>
      </c>
      <c r="I336" s="127"/>
      <c r="J336" s="124"/>
      <c r="K336" s="126"/>
      <c r="L336" s="124"/>
      <c r="M336" s="126"/>
      <c r="N336" s="123" t="s">
        <v>839</v>
      </c>
      <c r="O336" s="136"/>
      <c r="P336" s="140"/>
    </row>
    <row r="337" spans="2:16" s="125" customFormat="1" x14ac:dyDescent="0.25">
      <c r="B337" s="126"/>
      <c r="C337" s="121"/>
      <c r="D337" s="121"/>
      <c r="E337" s="122"/>
      <c r="F337" s="122"/>
      <c r="G337" s="123" t="s">
        <v>629</v>
      </c>
      <c r="H337" s="124">
        <v>8.33</v>
      </c>
      <c r="I337" s="127"/>
      <c r="J337" s="124"/>
      <c r="K337" s="126"/>
      <c r="L337" s="124"/>
      <c r="M337" s="126"/>
      <c r="N337" s="123" t="s">
        <v>840</v>
      </c>
      <c r="O337" s="134"/>
      <c r="P337" s="138"/>
    </row>
    <row r="338" spans="2:16" x14ac:dyDescent="0.25">
      <c r="B338" s="94"/>
      <c r="C338" s="94"/>
      <c r="D338" s="94"/>
      <c r="E338" s="94"/>
      <c r="F338" s="94"/>
      <c r="G338" s="94"/>
      <c r="H338" s="99" t="s">
        <v>151</v>
      </c>
      <c r="I338" s="110">
        <f>SUM(H318:H337)</f>
        <v>1952.1499999999999</v>
      </c>
      <c r="J338" s="99" t="s">
        <v>152</v>
      </c>
      <c r="K338" s="99">
        <v>163.92</v>
      </c>
      <c r="L338" s="99" t="s">
        <v>153</v>
      </c>
      <c r="M338" s="99">
        <v>1627.06</v>
      </c>
      <c r="N338" s="94"/>
    </row>
    <row r="339" spans="2:16" x14ac:dyDescent="0.25">
      <c r="B339" s="94"/>
      <c r="C339" s="94"/>
      <c r="D339" s="94"/>
      <c r="E339" s="94"/>
      <c r="F339" s="94"/>
      <c r="G339" s="94"/>
      <c r="H339" s="99" t="s">
        <v>160</v>
      </c>
      <c r="I339" s="110">
        <f>SUM(I304,I316,I338)</f>
        <v>7316.09</v>
      </c>
      <c r="J339" s="99" t="s">
        <v>161</v>
      </c>
      <c r="K339" s="99">
        <v>217.98</v>
      </c>
      <c r="L339" s="99" t="s">
        <v>162</v>
      </c>
      <c r="M339" s="99">
        <v>5545.06</v>
      </c>
      <c r="N339" s="94"/>
    </row>
    <row r="340" spans="2:16" x14ac:dyDescent="0.25">
      <c r="B340" s="94"/>
      <c r="C340" s="94"/>
      <c r="D340" s="94"/>
      <c r="E340" s="94"/>
      <c r="F340" s="94"/>
      <c r="G340" s="94"/>
      <c r="H340" s="99"/>
      <c r="I340" s="110"/>
      <c r="J340" s="99"/>
      <c r="K340" s="99"/>
      <c r="L340" s="99"/>
      <c r="M340" s="99"/>
      <c r="N340" s="94"/>
    </row>
    <row r="341" spans="2:16" x14ac:dyDescent="0.25">
      <c r="B341" s="93" t="s">
        <v>651</v>
      </c>
      <c r="C341" s="94"/>
      <c r="D341" s="94"/>
      <c r="E341" s="94"/>
      <c r="F341" s="94"/>
      <c r="G341" s="156" t="s">
        <v>841</v>
      </c>
      <c r="H341" s="157">
        <v>7563.4</v>
      </c>
      <c r="I341" s="133">
        <f>H341</f>
        <v>7563.4</v>
      </c>
      <c r="J341" s="94"/>
      <c r="K341" s="94"/>
      <c r="L341" s="94"/>
      <c r="M341" s="94"/>
      <c r="N341" s="156" t="s">
        <v>842</v>
      </c>
    </row>
    <row r="342" spans="2:16" x14ac:dyDescent="0.25">
      <c r="B342" s="93"/>
      <c r="C342" s="94"/>
      <c r="D342" s="94"/>
      <c r="E342" s="94"/>
      <c r="F342" s="94"/>
      <c r="G342" s="94"/>
      <c r="H342" s="94"/>
      <c r="I342" s="109"/>
      <c r="J342" s="94"/>
      <c r="K342" s="94"/>
      <c r="L342" s="94"/>
      <c r="M342" s="94"/>
      <c r="N342" s="94"/>
    </row>
    <row r="343" spans="2:16" x14ac:dyDescent="0.25">
      <c r="B343" s="93" t="s">
        <v>652</v>
      </c>
      <c r="C343" s="94"/>
      <c r="D343" s="94"/>
      <c r="E343" s="94"/>
      <c r="F343" s="94"/>
      <c r="G343" s="94"/>
      <c r="H343" s="94"/>
      <c r="I343" s="109"/>
      <c r="J343" s="94"/>
      <c r="K343" s="94"/>
      <c r="L343" s="94"/>
      <c r="M343" s="94"/>
      <c r="N343" s="94"/>
    </row>
    <row r="344" spans="2:16" x14ac:dyDescent="0.25">
      <c r="B344" s="93" t="s">
        <v>653</v>
      </c>
      <c r="C344" s="94"/>
      <c r="D344" s="94"/>
      <c r="E344" s="94"/>
      <c r="F344" s="94"/>
      <c r="G344" s="94"/>
      <c r="H344" s="94"/>
      <c r="I344" s="109"/>
      <c r="J344" s="94"/>
      <c r="K344" s="94"/>
      <c r="L344" s="94"/>
      <c r="M344" s="94"/>
      <c r="N344" s="94"/>
    </row>
    <row r="345" spans="2:16" x14ac:dyDescent="0.25">
      <c r="B345" s="93" t="s">
        <v>654</v>
      </c>
      <c r="C345" s="94"/>
      <c r="D345" s="94"/>
      <c r="E345" s="94"/>
      <c r="F345" s="94"/>
      <c r="G345" s="94"/>
      <c r="H345" s="94"/>
      <c r="I345" s="109"/>
      <c r="J345" s="94"/>
      <c r="K345" s="94"/>
      <c r="L345" s="94"/>
      <c r="M345" s="94"/>
      <c r="N345" s="94"/>
    </row>
    <row r="346" spans="2:16" x14ac:dyDescent="0.25">
      <c r="B346" s="93" t="s">
        <v>655</v>
      </c>
      <c r="C346" s="94"/>
      <c r="D346" s="94"/>
      <c r="E346" s="94"/>
      <c r="F346" s="94"/>
      <c r="G346" s="94"/>
      <c r="H346" s="94"/>
      <c r="I346" s="109"/>
      <c r="J346" s="94"/>
      <c r="K346" s="94"/>
      <c r="L346" s="94"/>
      <c r="M346" s="94"/>
      <c r="N346" s="94"/>
    </row>
    <row r="347" spans="2:16" x14ac:dyDescent="0.25">
      <c r="B347" s="94"/>
      <c r="C347" s="96">
        <v>45068</v>
      </c>
      <c r="D347" s="96">
        <v>45068</v>
      </c>
      <c r="E347" s="97" t="s">
        <v>656</v>
      </c>
      <c r="F347" s="97" t="s">
        <v>184</v>
      </c>
      <c r="G347" s="98" t="s">
        <v>657</v>
      </c>
      <c r="H347" s="99">
        <v>363</v>
      </c>
      <c r="I347" s="109"/>
      <c r="J347" s="99">
        <v>72.599999999999994</v>
      </c>
      <c r="K347" s="94"/>
      <c r="L347" s="99">
        <v>435.6</v>
      </c>
      <c r="M347" s="94"/>
      <c r="N347" s="98" t="s">
        <v>658</v>
      </c>
      <c r="O347" s="144" t="s">
        <v>872</v>
      </c>
      <c r="P347" s="145">
        <v>1200</v>
      </c>
    </row>
    <row r="348" spans="2:16" x14ac:dyDescent="0.25">
      <c r="B348" s="94"/>
      <c r="C348" s="96">
        <v>45072</v>
      </c>
      <c r="D348" s="96">
        <v>45072</v>
      </c>
      <c r="E348" s="97" t="s">
        <v>659</v>
      </c>
      <c r="F348" s="97" t="s">
        <v>184</v>
      </c>
      <c r="G348" s="98" t="s">
        <v>657</v>
      </c>
      <c r="H348" s="99">
        <v>158</v>
      </c>
      <c r="I348" s="109"/>
      <c r="J348" s="99">
        <v>31.6</v>
      </c>
      <c r="K348" s="94"/>
      <c r="L348" s="99">
        <v>189.6</v>
      </c>
      <c r="M348" s="94"/>
      <c r="N348" s="98" t="s">
        <v>660</v>
      </c>
      <c r="O348" s="146" t="s">
        <v>873</v>
      </c>
      <c r="P348" s="147">
        <v>900</v>
      </c>
    </row>
    <row r="349" spans="2:16" x14ac:dyDescent="0.25">
      <c r="B349" s="94"/>
      <c r="C349" s="96">
        <v>45194</v>
      </c>
      <c r="D349" s="96">
        <v>45194</v>
      </c>
      <c r="E349" s="97" t="s">
        <v>661</v>
      </c>
      <c r="F349" s="97" t="s">
        <v>148</v>
      </c>
      <c r="G349" s="98" t="s">
        <v>657</v>
      </c>
      <c r="H349" s="99">
        <v>52</v>
      </c>
      <c r="I349" s="109"/>
      <c r="J349" s="99">
        <v>10.4</v>
      </c>
      <c r="K349" s="94"/>
      <c r="L349" s="99">
        <v>62.4</v>
      </c>
      <c r="M349" s="94"/>
      <c r="N349" s="98" t="s">
        <v>662</v>
      </c>
      <c r="O349" s="146" t="s">
        <v>874</v>
      </c>
      <c r="P349" s="147">
        <v>220</v>
      </c>
    </row>
    <row r="350" spans="2:16" x14ac:dyDescent="0.25">
      <c r="B350" s="94"/>
      <c r="C350" s="94"/>
      <c r="D350" s="94"/>
      <c r="E350" s="94"/>
      <c r="F350" s="94"/>
      <c r="G350" s="94"/>
      <c r="H350" s="99" t="s">
        <v>151</v>
      </c>
      <c r="I350" s="110">
        <f>SUM(H347:H349)</f>
        <v>573</v>
      </c>
      <c r="J350" s="99" t="s">
        <v>152</v>
      </c>
      <c r="K350" s="99">
        <v>114.6</v>
      </c>
      <c r="L350" s="99" t="s">
        <v>153</v>
      </c>
      <c r="M350" s="99">
        <v>687.6</v>
      </c>
      <c r="N350" s="94"/>
      <c r="O350" s="146" t="s">
        <v>875</v>
      </c>
      <c r="P350" s="147">
        <v>850</v>
      </c>
    </row>
    <row r="351" spans="2:16" x14ac:dyDescent="0.25">
      <c r="B351" s="93" t="s">
        <v>663</v>
      </c>
      <c r="C351" s="94"/>
      <c r="D351" s="94"/>
      <c r="E351" s="94"/>
      <c r="F351" s="94"/>
      <c r="G351" s="94"/>
      <c r="H351" s="94"/>
      <c r="I351" s="109"/>
      <c r="J351" s="94"/>
      <c r="K351" s="94"/>
      <c r="L351" s="94"/>
      <c r="M351" s="94"/>
      <c r="N351" s="94"/>
      <c r="O351" s="148"/>
      <c r="P351" s="149">
        <f>SUM(P347:P350)</f>
        <v>3170</v>
      </c>
    </row>
    <row r="352" spans="2:16" x14ac:dyDescent="0.25">
      <c r="B352" s="93" t="s">
        <v>664</v>
      </c>
      <c r="C352" s="94"/>
      <c r="D352" s="94"/>
      <c r="E352" s="94"/>
      <c r="F352" s="94"/>
      <c r="G352" s="94"/>
      <c r="H352" s="94"/>
      <c r="I352" s="109"/>
      <c r="J352" s="94"/>
      <c r="K352" s="94"/>
      <c r="L352" s="94"/>
      <c r="M352" s="94"/>
      <c r="N352" s="94"/>
    </row>
    <row r="353" spans="2:14" x14ac:dyDescent="0.25">
      <c r="B353" s="93" t="s">
        <v>665</v>
      </c>
      <c r="C353" s="94"/>
      <c r="D353" s="94"/>
      <c r="E353" s="94"/>
      <c r="F353" s="94"/>
      <c r="G353" s="94"/>
      <c r="H353" s="94"/>
      <c r="I353" s="109"/>
      <c r="J353" s="94"/>
      <c r="K353" s="94"/>
      <c r="L353" s="94"/>
      <c r="M353" s="94"/>
      <c r="N353" s="94"/>
    </row>
    <row r="354" spans="2:14" x14ac:dyDescent="0.25">
      <c r="B354" s="93" t="s">
        <v>666</v>
      </c>
      <c r="C354" s="94"/>
      <c r="D354" s="94"/>
      <c r="E354" s="94"/>
      <c r="F354" s="94"/>
      <c r="G354" s="94"/>
      <c r="H354" s="94"/>
      <c r="I354" s="109"/>
      <c r="J354" s="94"/>
      <c r="K354" s="94"/>
      <c r="L354" s="94"/>
      <c r="M354" s="94"/>
      <c r="N354" s="94"/>
    </row>
    <row r="355" spans="2:14" x14ac:dyDescent="0.25">
      <c r="B355" s="94"/>
      <c r="C355" s="94"/>
      <c r="D355" s="94"/>
      <c r="E355" s="94"/>
      <c r="F355" s="94"/>
      <c r="G355" s="94"/>
      <c r="H355" s="99" t="s">
        <v>160</v>
      </c>
      <c r="I355" s="110">
        <f>I350</f>
        <v>573</v>
      </c>
      <c r="J355" s="99" t="s">
        <v>161</v>
      </c>
      <c r="K355" s="99">
        <v>114.6</v>
      </c>
      <c r="L355" s="99" t="s">
        <v>162</v>
      </c>
      <c r="M355" s="99">
        <v>687.6</v>
      </c>
      <c r="N355" s="94"/>
    </row>
    <row r="356" spans="2:14" x14ac:dyDescent="0.25">
      <c r="B356" s="93" t="s">
        <v>667</v>
      </c>
      <c r="C356" s="94"/>
      <c r="D356" s="94"/>
      <c r="E356" s="94"/>
      <c r="F356" s="94"/>
      <c r="G356" s="94"/>
      <c r="H356" s="94"/>
      <c r="I356" s="109"/>
      <c r="J356" s="94"/>
      <c r="K356" s="94"/>
      <c r="L356" s="94"/>
      <c r="M356" s="94"/>
      <c r="N356" s="94"/>
    </row>
    <row r="357" spans="2:14" x14ac:dyDescent="0.25">
      <c r="B357" s="93" t="s">
        <v>668</v>
      </c>
      <c r="C357" s="94"/>
      <c r="D357" s="94"/>
      <c r="E357" s="94"/>
      <c r="F357" s="94"/>
      <c r="G357" s="94"/>
      <c r="H357" s="94"/>
      <c r="I357" s="109"/>
      <c r="J357" s="94"/>
      <c r="K357" s="94"/>
      <c r="L357" s="94"/>
      <c r="M357" s="94"/>
      <c r="N357" s="94"/>
    </row>
    <row r="358" spans="2:14" x14ac:dyDescent="0.25">
      <c r="B358" s="94"/>
      <c r="C358" s="96">
        <v>45051</v>
      </c>
      <c r="D358" s="96">
        <v>45051</v>
      </c>
      <c r="E358" s="97" t="s">
        <v>669</v>
      </c>
      <c r="F358" s="97" t="s">
        <v>184</v>
      </c>
      <c r="G358" s="98" t="s">
        <v>278</v>
      </c>
      <c r="H358" s="99">
        <v>5.95</v>
      </c>
      <c r="I358" s="109"/>
      <c r="J358" s="99">
        <v>0</v>
      </c>
      <c r="K358" s="94"/>
      <c r="L358" s="99">
        <v>5.95</v>
      </c>
      <c r="M358" s="94"/>
      <c r="N358" s="98" t="s">
        <v>670</v>
      </c>
    </row>
    <row r="359" spans="2:14" x14ac:dyDescent="0.25">
      <c r="B359" s="94"/>
      <c r="C359" s="96">
        <v>45051</v>
      </c>
      <c r="D359" s="96">
        <v>45051</v>
      </c>
      <c r="E359" s="97" t="s">
        <v>671</v>
      </c>
      <c r="F359" s="97" t="s">
        <v>184</v>
      </c>
      <c r="G359" s="98" t="s">
        <v>278</v>
      </c>
      <c r="H359" s="99">
        <v>10</v>
      </c>
      <c r="I359" s="109"/>
      <c r="J359" s="99">
        <v>0</v>
      </c>
      <c r="K359" s="94"/>
      <c r="L359" s="99">
        <v>10</v>
      </c>
      <c r="M359" s="94"/>
      <c r="N359" s="98" t="s">
        <v>672</v>
      </c>
    </row>
    <row r="360" spans="2:14" x14ac:dyDescent="0.25">
      <c r="B360" s="94"/>
      <c r="C360" s="96">
        <v>45051</v>
      </c>
      <c r="D360" s="96">
        <v>45051</v>
      </c>
      <c r="E360" s="97" t="s">
        <v>673</v>
      </c>
      <c r="F360" s="97" t="s">
        <v>184</v>
      </c>
      <c r="G360" s="98" t="s">
        <v>278</v>
      </c>
      <c r="H360" s="99">
        <v>5</v>
      </c>
      <c r="I360" s="109"/>
      <c r="J360" s="99">
        <v>0</v>
      </c>
      <c r="K360" s="94"/>
      <c r="L360" s="99">
        <v>5</v>
      </c>
      <c r="M360" s="94"/>
      <c r="N360" s="98" t="s">
        <v>674</v>
      </c>
    </row>
    <row r="361" spans="2:14" x14ac:dyDescent="0.25">
      <c r="B361" s="94"/>
      <c r="C361" s="96">
        <v>45055</v>
      </c>
      <c r="D361" s="96">
        <v>45055</v>
      </c>
      <c r="E361" s="97" t="s">
        <v>675</v>
      </c>
      <c r="F361" s="97" t="s">
        <v>184</v>
      </c>
      <c r="G361" s="98" t="s">
        <v>676</v>
      </c>
      <c r="H361" s="99">
        <v>50</v>
      </c>
      <c r="I361" s="109"/>
      <c r="J361" s="99">
        <v>0</v>
      </c>
      <c r="K361" s="94"/>
      <c r="L361" s="99">
        <v>50</v>
      </c>
      <c r="M361" s="94"/>
      <c r="N361" s="98" t="s">
        <v>677</v>
      </c>
    </row>
    <row r="362" spans="2:14" x14ac:dyDescent="0.25">
      <c r="B362" s="94"/>
      <c r="C362" s="96">
        <v>45117</v>
      </c>
      <c r="D362" s="96">
        <v>45117</v>
      </c>
      <c r="E362" s="97" t="s">
        <v>678</v>
      </c>
      <c r="F362" s="97" t="s">
        <v>194</v>
      </c>
      <c r="G362" s="98" t="s">
        <v>278</v>
      </c>
      <c r="H362" s="99">
        <v>107.17</v>
      </c>
      <c r="I362" s="109"/>
      <c r="J362" s="99">
        <v>0</v>
      </c>
      <c r="K362" s="94"/>
      <c r="L362" s="99">
        <v>107.17</v>
      </c>
      <c r="M362" s="94"/>
      <c r="N362" s="98" t="s">
        <v>679</v>
      </c>
    </row>
    <row r="363" spans="2:14" x14ac:dyDescent="0.25">
      <c r="B363" s="94"/>
      <c r="C363" s="96">
        <v>45119</v>
      </c>
      <c r="D363" s="96">
        <v>45119</v>
      </c>
      <c r="E363" s="97" t="s">
        <v>680</v>
      </c>
      <c r="F363" s="97" t="s">
        <v>194</v>
      </c>
      <c r="G363" s="98" t="s">
        <v>681</v>
      </c>
      <c r="H363" s="99">
        <v>78.37</v>
      </c>
      <c r="I363" s="109"/>
      <c r="J363" s="99">
        <v>12.48</v>
      </c>
      <c r="K363" s="94"/>
      <c r="L363" s="99">
        <v>90.85</v>
      </c>
      <c r="M363" s="94"/>
      <c r="N363" s="98" t="s">
        <v>682</v>
      </c>
    </row>
    <row r="364" spans="2:14" x14ac:dyDescent="0.25">
      <c r="B364" s="94"/>
      <c r="C364" s="96">
        <v>45119</v>
      </c>
      <c r="D364" s="96">
        <v>45119</v>
      </c>
      <c r="E364" s="97" t="s">
        <v>683</v>
      </c>
      <c r="F364" s="97" t="s">
        <v>194</v>
      </c>
      <c r="G364" s="98" t="s">
        <v>684</v>
      </c>
      <c r="H364" s="99">
        <v>31.1</v>
      </c>
      <c r="I364" s="109"/>
      <c r="J364" s="99">
        <v>0</v>
      </c>
      <c r="K364" s="94"/>
      <c r="L364" s="99">
        <v>31.1</v>
      </c>
      <c r="M364" s="94"/>
      <c r="N364" s="98" t="s">
        <v>685</v>
      </c>
    </row>
    <row r="365" spans="2:14" ht="15" customHeight="1" x14ac:dyDescent="0.25">
      <c r="B365" s="94"/>
      <c r="C365" s="96">
        <v>45131</v>
      </c>
      <c r="D365" s="96">
        <v>45131</v>
      </c>
      <c r="E365" s="97" t="s">
        <v>686</v>
      </c>
      <c r="F365" s="97" t="s">
        <v>194</v>
      </c>
      <c r="G365" s="98" t="s">
        <v>573</v>
      </c>
      <c r="H365" s="99">
        <v>25</v>
      </c>
      <c r="I365" s="109"/>
      <c r="J365" s="99">
        <v>0</v>
      </c>
      <c r="K365" s="94"/>
      <c r="L365" s="99">
        <v>25</v>
      </c>
      <c r="M365" s="94"/>
      <c r="N365" s="98" t="s">
        <v>687</v>
      </c>
    </row>
    <row r="366" spans="2:14" ht="22.5" x14ac:dyDescent="0.25">
      <c r="B366" s="94"/>
      <c r="C366" s="96">
        <v>45134</v>
      </c>
      <c r="D366" s="96">
        <v>45134</v>
      </c>
      <c r="E366" s="97" t="s">
        <v>688</v>
      </c>
      <c r="F366" s="97" t="s">
        <v>194</v>
      </c>
      <c r="G366" s="98" t="s">
        <v>689</v>
      </c>
      <c r="H366" s="99">
        <v>275.39999999999998</v>
      </c>
      <c r="I366" s="109"/>
      <c r="J366" s="99">
        <v>0</v>
      </c>
      <c r="K366" s="94"/>
      <c r="L366" s="99">
        <v>275.39999999999998</v>
      </c>
      <c r="M366" s="94"/>
      <c r="N366" s="98" t="s">
        <v>690</v>
      </c>
    </row>
    <row r="367" spans="2:14" x14ac:dyDescent="0.25">
      <c r="B367" s="94"/>
      <c r="C367" s="96">
        <v>45138</v>
      </c>
      <c r="D367" s="96">
        <v>45138</v>
      </c>
      <c r="E367" s="97" t="s">
        <v>691</v>
      </c>
      <c r="F367" s="97" t="s">
        <v>194</v>
      </c>
      <c r="G367" s="98" t="s">
        <v>692</v>
      </c>
      <c r="H367" s="99">
        <v>76.72</v>
      </c>
      <c r="I367" s="109"/>
      <c r="J367" s="99">
        <v>0</v>
      </c>
      <c r="K367" s="94"/>
      <c r="L367" s="99">
        <v>76.72</v>
      </c>
      <c r="M367" s="94"/>
      <c r="N367" s="98" t="s">
        <v>693</v>
      </c>
    </row>
    <row r="368" spans="2:14" ht="22.5" x14ac:dyDescent="0.25">
      <c r="B368" s="94"/>
      <c r="C368" s="96">
        <v>45138</v>
      </c>
      <c r="D368" s="96">
        <v>45138</v>
      </c>
      <c r="E368" s="97" t="s">
        <v>694</v>
      </c>
      <c r="F368" s="97" t="s">
        <v>194</v>
      </c>
      <c r="G368" s="98" t="s">
        <v>695</v>
      </c>
      <c r="H368" s="99">
        <v>1260</v>
      </c>
      <c r="I368" s="109"/>
      <c r="J368" s="99">
        <v>252</v>
      </c>
      <c r="K368" s="94"/>
      <c r="L368" s="99">
        <v>1512</v>
      </c>
      <c r="M368" s="94"/>
      <c r="N368" s="98" t="s">
        <v>696</v>
      </c>
    </row>
    <row r="369" spans="2:16" ht="22.5" x14ac:dyDescent="0.25">
      <c r="B369" s="94"/>
      <c r="C369" s="96">
        <v>45138</v>
      </c>
      <c r="D369" s="96">
        <v>45138</v>
      </c>
      <c r="E369" s="97" t="s">
        <v>697</v>
      </c>
      <c r="F369" s="97" t="s">
        <v>194</v>
      </c>
      <c r="G369" s="98" t="s">
        <v>695</v>
      </c>
      <c r="H369" s="99">
        <v>37</v>
      </c>
      <c r="I369" s="109"/>
      <c r="J369" s="99">
        <v>0</v>
      </c>
      <c r="K369" s="94"/>
      <c r="L369" s="99">
        <v>37</v>
      </c>
      <c r="M369" s="94"/>
      <c r="N369" s="98" t="s">
        <v>698</v>
      </c>
    </row>
    <row r="370" spans="2:16" x14ac:dyDescent="0.25">
      <c r="B370" s="94"/>
      <c r="C370" s="96">
        <v>45139</v>
      </c>
      <c r="D370" s="96">
        <v>45139</v>
      </c>
      <c r="E370" s="97" t="s">
        <v>699</v>
      </c>
      <c r="F370" s="97" t="s">
        <v>200</v>
      </c>
      <c r="G370" s="98" t="s">
        <v>700</v>
      </c>
      <c r="H370" s="99">
        <v>879.2</v>
      </c>
      <c r="I370" s="109"/>
      <c r="J370" s="99">
        <v>175.84</v>
      </c>
      <c r="K370" s="94"/>
      <c r="L370" s="99">
        <v>1055.04</v>
      </c>
      <c r="M370" s="94"/>
      <c r="N370" s="98" t="s">
        <v>701</v>
      </c>
    </row>
    <row r="371" spans="2:16" ht="22.5" x14ac:dyDescent="0.25">
      <c r="B371" s="94"/>
      <c r="C371" s="96">
        <v>45152</v>
      </c>
      <c r="D371" s="96">
        <v>45152</v>
      </c>
      <c r="E371" s="97" t="s">
        <v>702</v>
      </c>
      <c r="F371" s="97" t="s">
        <v>200</v>
      </c>
      <c r="G371" s="98" t="s">
        <v>689</v>
      </c>
      <c r="H371" s="99">
        <v>1068</v>
      </c>
      <c r="I371" s="109"/>
      <c r="J371" s="99">
        <v>0</v>
      </c>
      <c r="K371" s="94"/>
      <c r="L371" s="99">
        <v>1068</v>
      </c>
      <c r="M371" s="94"/>
      <c r="N371" s="98" t="s">
        <v>703</v>
      </c>
      <c r="O371" s="136"/>
      <c r="P371" s="140"/>
    </row>
    <row r="372" spans="2:16" s="125" customFormat="1" ht="21" x14ac:dyDescent="0.25">
      <c r="B372" s="126"/>
      <c r="C372" s="121"/>
      <c r="D372" s="121">
        <v>45195</v>
      </c>
      <c r="E372" s="122"/>
      <c r="F372" s="122"/>
      <c r="G372" s="123" t="s">
        <v>689</v>
      </c>
      <c r="H372" s="124">
        <v>734.4</v>
      </c>
      <c r="I372" s="127"/>
      <c r="J372" s="124"/>
      <c r="K372" s="126"/>
      <c r="L372" s="124"/>
      <c r="M372" s="126"/>
      <c r="N372" s="123" t="s">
        <v>825</v>
      </c>
      <c r="O372" s="136"/>
      <c r="P372" s="140"/>
    </row>
    <row r="373" spans="2:16" s="125" customFormat="1" ht="21" x14ac:dyDescent="0.25">
      <c r="B373" s="126"/>
      <c r="C373" s="121"/>
      <c r="D373" s="121">
        <v>45211</v>
      </c>
      <c r="E373" s="122"/>
      <c r="F373" s="122"/>
      <c r="G373" s="123" t="s">
        <v>689</v>
      </c>
      <c r="H373" s="124">
        <v>784.4</v>
      </c>
      <c r="I373" s="127"/>
      <c r="J373" s="124"/>
      <c r="K373" s="126"/>
      <c r="L373" s="124"/>
      <c r="M373" s="126"/>
      <c r="N373" s="123" t="s">
        <v>826</v>
      </c>
      <c r="O373" s="136"/>
      <c r="P373" s="140"/>
    </row>
    <row r="374" spans="2:16" s="125" customFormat="1" x14ac:dyDescent="0.25">
      <c r="B374" s="126"/>
      <c r="C374" s="121"/>
      <c r="D374" s="121"/>
      <c r="E374" s="122"/>
      <c r="F374" s="122"/>
      <c r="G374" s="123" t="s">
        <v>843</v>
      </c>
      <c r="H374" s="124">
        <v>70</v>
      </c>
      <c r="I374" s="127"/>
      <c r="J374" s="124"/>
      <c r="K374" s="126"/>
      <c r="L374" s="124"/>
      <c r="M374" s="126"/>
      <c r="N374" s="123" t="s">
        <v>844</v>
      </c>
      <c r="O374" s="136"/>
      <c r="P374" s="140"/>
    </row>
    <row r="375" spans="2:16" s="125" customFormat="1" x14ac:dyDescent="0.25">
      <c r="B375" s="126"/>
      <c r="C375" s="121"/>
      <c r="D375" s="121">
        <v>45211</v>
      </c>
      <c r="E375" s="122"/>
      <c r="F375" s="122"/>
      <c r="G375" s="123" t="s">
        <v>821</v>
      </c>
      <c r="H375" s="124">
        <v>99.95</v>
      </c>
      <c r="I375" s="127"/>
      <c r="J375" s="124"/>
      <c r="K375" s="126"/>
      <c r="L375" s="124"/>
      <c r="M375" s="126"/>
      <c r="N375" s="123" t="s">
        <v>822</v>
      </c>
      <c r="O375" s="134"/>
      <c r="P375" s="138"/>
    </row>
    <row r="376" spans="2:16" x14ac:dyDescent="0.25">
      <c r="B376" s="94"/>
      <c r="C376" s="94"/>
      <c r="D376" s="94"/>
      <c r="E376" s="94"/>
      <c r="F376" s="94"/>
      <c r="G376" s="94"/>
      <c r="H376" s="99" t="s">
        <v>151</v>
      </c>
      <c r="I376" s="110">
        <f>SUM(H358:H375)</f>
        <v>5597.6599999999989</v>
      </c>
      <c r="J376" s="99" t="s">
        <v>152</v>
      </c>
      <c r="K376" s="99">
        <v>440.32</v>
      </c>
      <c r="L376" s="99" t="s">
        <v>153</v>
      </c>
      <c r="M376" s="99">
        <v>4349.2299999999996</v>
      </c>
      <c r="N376" s="94"/>
    </row>
    <row r="377" spans="2:16" x14ac:dyDescent="0.25">
      <c r="B377" s="93" t="s">
        <v>704</v>
      </c>
      <c r="C377" s="94"/>
      <c r="D377" s="94"/>
      <c r="E377" s="94"/>
      <c r="F377" s="94"/>
      <c r="G377" s="94"/>
      <c r="H377" s="94"/>
      <c r="I377" s="109"/>
      <c r="J377" s="94"/>
      <c r="K377" s="94"/>
      <c r="L377" s="94"/>
      <c r="M377" s="94"/>
      <c r="N377" s="94"/>
    </row>
    <row r="378" spans="2:16" x14ac:dyDescent="0.25">
      <c r="B378" s="93" t="s">
        <v>705</v>
      </c>
      <c r="C378" s="94"/>
      <c r="D378" s="94"/>
      <c r="E378" s="94"/>
      <c r="F378" s="94"/>
      <c r="G378" s="94"/>
      <c r="H378" s="94"/>
      <c r="I378" s="109"/>
      <c r="J378" s="94"/>
      <c r="K378" s="94"/>
      <c r="L378" s="94"/>
      <c r="M378" s="94"/>
      <c r="N378" s="94"/>
    </row>
    <row r="379" spans="2:16" x14ac:dyDescent="0.25">
      <c r="B379" s="93" t="s">
        <v>706</v>
      </c>
      <c r="C379" s="94"/>
      <c r="D379" s="94"/>
      <c r="E379" s="94"/>
      <c r="F379" s="94"/>
      <c r="G379" s="94"/>
      <c r="H379" s="94"/>
      <c r="I379" s="109"/>
      <c r="J379" s="94"/>
      <c r="K379" s="94"/>
      <c r="L379" s="94"/>
      <c r="M379" s="94"/>
      <c r="N379" s="94"/>
    </row>
    <row r="380" spans="2:16" x14ac:dyDescent="0.25">
      <c r="B380" s="93" t="s">
        <v>707</v>
      </c>
      <c r="C380" s="94"/>
      <c r="D380" s="94"/>
      <c r="E380" s="94"/>
      <c r="F380" s="94"/>
      <c r="G380" s="94"/>
      <c r="H380" s="94"/>
      <c r="I380" s="109"/>
      <c r="J380" s="94"/>
      <c r="K380" s="94"/>
      <c r="L380" s="94"/>
      <c r="M380" s="94"/>
      <c r="N380" s="94"/>
    </row>
    <row r="381" spans="2:16" x14ac:dyDescent="0.25">
      <c r="B381" s="93" t="s">
        <v>708</v>
      </c>
      <c r="C381" s="94"/>
      <c r="D381" s="94"/>
      <c r="E381" s="94"/>
      <c r="F381" s="94"/>
      <c r="G381" s="94"/>
      <c r="H381" s="94"/>
      <c r="I381" s="109"/>
      <c r="J381" s="94"/>
      <c r="K381" s="94"/>
      <c r="L381" s="94"/>
      <c r="M381" s="94"/>
      <c r="N381" s="94"/>
    </row>
    <row r="382" spans="2:16" x14ac:dyDescent="0.25">
      <c r="B382" s="94"/>
      <c r="C382" s="94"/>
      <c r="D382" s="94"/>
      <c r="E382" s="94"/>
      <c r="F382" s="94"/>
      <c r="G382" s="94"/>
      <c r="H382" s="99" t="s">
        <v>160</v>
      </c>
      <c r="I382" s="110">
        <f>SUM(I376)</f>
        <v>5597.6599999999989</v>
      </c>
      <c r="J382" s="99" t="s">
        <v>161</v>
      </c>
      <c r="K382" s="99">
        <v>440.32</v>
      </c>
      <c r="L382" s="99" t="s">
        <v>162</v>
      </c>
      <c r="M382" s="99">
        <v>4349.2299999999996</v>
      </c>
      <c r="N382" s="94"/>
    </row>
    <row r="383" spans="2:16" x14ac:dyDescent="0.25">
      <c r="B383" s="93" t="s">
        <v>709</v>
      </c>
      <c r="C383" s="94"/>
      <c r="D383" s="94"/>
      <c r="E383" s="94"/>
      <c r="F383" s="94"/>
      <c r="G383" s="94"/>
      <c r="H383" s="94"/>
      <c r="I383" s="109"/>
      <c r="J383" s="94"/>
      <c r="K383" s="94"/>
      <c r="L383" s="94"/>
      <c r="M383" s="94"/>
      <c r="N383" s="94"/>
    </row>
    <row r="384" spans="2:16" x14ac:dyDescent="0.25">
      <c r="B384" s="93" t="s">
        <v>710</v>
      </c>
      <c r="C384" s="94"/>
      <c r="D384" s="94"/>
      <c r="E384" s="94"/>
      <c r="F384" s="94"/>
      <c r="G384" s="94"/>
      <c r="H384" s="94"/>
      <c r="I384" s="109"/>
      <c r="J384" s="94"/>
      <c r="K384" s="94"/>
      <c r="L384" s="94"/>
      <c r="M384" s="94"/>
      <c r="N384" s="94"/>
    </row>
    <row r="385" spans="2:15" x14ac:dyDescent="0.25">
      <c r="B385" s="94"/>
      <c r="C385" s="96">
        <v>45021</v>
      </c>
      <c r="D385" s="96">
        <v>45021</v>
      </c>
      <c r="E385" s="97" t="s">
        <v>711</v>
      </c>
      <c r="F385" s="97" t="s">
        <v>157</v>
      </c>
      <c r="G385" s="98" t="s">
        <v>278</v>
      </c>
      <c r="H385" s="99">
        <v>4.5</v>
      </c>
      <c r="I385" s="109"/>
      <c r="J385" s="99">
        <v>0</v>
      </c>
      <c r="K385" s="94"/>
      <c r="L385" s="99">
        <v>4.5</v>
      </c>
      <c r="M385" s="94"/>
      <c r="N385" s="98" t="s">
        <v>712</v>
      </c>
    </row>
    <row r="386" spans="2:15" x14ac:dyDescent="0.25">
      <c r="B386" s="94"/>
      <c r="C386" s="96">
        <v>45051</v>
      </c>
      <c r="D386" s="96">
        <v>45051</v>
      </c>
      <c r="E386" s="97" t="s">
        <v>713</v>
      </c>
      <c r="F386" s="97" t="s">
        <v>184</v>
      </c>
      <c r="G386" s="98" t="s">
        <v>278</v>
      </c>
      <c r="H386" s="99">
        <v>4.5</v>
      </c>
      <c r="I386" s="109"/>
      <c r="J386" s="99">
        <v>0</v>
      </c>
      <c r="K386" s="94"/>
      <c r="L386" s="99">
        <v>4.5</v>
      </c>
      <c r="M386" s="94"/>
      <c r="N386" s="98" t="s">
        <v>309</v>
      </c>
    </row>
    <row r="387" spans="2:15" x14ac:dyDescent="0.25">
      <c r="B387" s="94"/>
      <c r="C387" s="96">
        <v>45068</v>
      </c>
      <c r="D387" s="96">
        <v>45068</v>
      </c>
      <c r="E387" s="97" t="s">
        <v>714</v>
      </c>
      <c r="F387" s="97" t="s">
        <v>184</v>
      </c>
      <c r="G387" s="98" t="s">
        <v>715</v>
      </c>
      <c r="H387" s="99">
        <v>157</v>
      </c>
      <c r="I387" s="109"/>
      <c r="J387" s="99">
        <v>31.4</v>
      </c>
      <c r="K387" s="94"/>
      <c r="L387" s="99">
        <v>188.4</v>
      </c>
      <c r="M387" s="94"/>
      <c r="N387" s="98" t="s">
        <v>716</v>
      </c>
    </row>
    <row r="388" spans="2:15" x14ac:dyDescent="0.25">
      <c r="B388" s="94"/>
      <c r="C388" s="114">
        <v>45106</v>
      </c>
      <c r="D388" s="114">
        <v>45136</v>
      </c>
      <c r="E388" s="115" t="s">
        <v>717</v>
      </c>
      <c r="F388" s="115" t="s">
        <v>194</v>
      </c>
      <c r="G388" s="116" t="s">
        <v>481</v>
      </c>
      <c r="H388" s="117">
        <v>322</v>
      </c>
      <c r="I388" s="118"/>
      <c r="J388" s="117">
        <v>64.400000000000006</v>
      </c>
      <c r="K388" s="118"/>
      <c r="L388" s="117">
        <v>386.4</v>
      </c>
      <c r="M388" s="118"/>
      <c r="N388" s="116" t="s">
        <v>718</v>
      </c>
    </row>
    <row r="389" spans="2:15" x14ac:dyDescent="0.25">
      <c r="B389" s="94"/>
      <c r="C389" s="96">
        <v>45112</v>
      </c>
      <c r="D389" s="96">
        <v>45112</v>
      </c>
      <c r="E389" s="97" t="s">
        <v>719</v>
      </c>
      <c r="F389" s="97" t="s">
        <v>194</v>
      </c>
      <c r="G389" s="98" t="s">
        <v>278</v>
      </c>
      <c r="H389" s="99">
        <v>6</v>
      </c>
      <c r="I389" s="109"/>
      <c r="J389" s="99">
        <v>0</v>
      </c>
      <c r="K389" s="94"/>
      <c r="L389" s="99">
        <v>6</v>
      </c>
      <c r="M389" s="94"/>
      <c r="N389" s="98" t="s">
        <v>720</v>
      </c>
    </row>
    <row r="390" spans="2:15" x14ac:dyDescent="0.25">
      <c r="B390" s="94"/>
      <c r="C390" s="94"/>
      <c r="D390" s="94"/>
      <c r="E390" s="94"/>
      <c r="F390" s="94"/>
      <c r="G390" s="94"/>
      <c r="H390" s="99" t="s">
        <v>151</v>
      </c>
      <c r="I390" s="110">
        <f>SUM(H385:H389)</f>
        <v>494</v>
      </c>
      <c r="J390" s="99" t="s">
        <v>152</v>
      </c>
      <c r="K390" s="99">
        <v>95.8</v>
      </c>
      <c r="L390" s="99" t="s">
        <v>153</v>
      </c>
      <c r="M390" s="99">
        <v>589.79999999999995</v>
      </c>
      <c r="N390" s="94"/>
    </row>
    <row r="391" spans="2:15" x14ac:dyDescent="0.25">
      <c r="B391" s="93" t="s">
        <v>721</v>
      </c>
      <c r="C391" s="94"/>
      <c r="D391" s="94"/>
      <c r="E391" s="94"/>
      <c r="F391" s="94"/>
      <c r="G391" s="94"/>
      <c r="H391" s="94"/>
      <c r="I391" s="109"/>
      <c r="J391" s="94"/>
      <c r="K391" s="94"/>
      <c r="L391" s="94"/>
      <c r="M391" s="94"/>
      <c r="N391" s="94"/>
    </row>
    <row r="392" spans="2:15" x14ac:dyDescent="0.25">
      <c r="B392" s="94"/>
      <c r="C392" s="94"/>
      <c r="D392" s="94"/>
      <c r="E392" s="94"/>
      <c r="F392" s="94"/>
      <c r="G392" s="94"/>
      <c r="H392" s="99" t="s">
        <v>160</v>
      </c>
      <c r="I392" s="110">
        <f>I390</f>
        <v>494</v>
      </c>
      <c r="J392" s="99" t="s">
        <v>161</v>
      </c>
      <c r="K392" s="99">
        <v>95.8</v>
      </c>
      <c r="L392" s="99" t="s">
        <v>162</v>
      </c>
      <c r="M392" s="99">
        <v>589.79999999999995</v>
      </c>
      <c r="N392" s="94"/>
    </row>
    <row r="393" spans="2:15" x14ac:dyDescent="0.25">
      <c r="B393" s="93" t="s">
        <v>722</v>
      </c>
      <c r="C393" s="94"/>
      <c r="D393" s="94"/>
      <c r="E393" s="94"/>
      <c r="F393" s="94"/>
      <c r="G393" s="94"/>
      <c r="H393" s="94"/>
      <c r="I393" s="109"/>
      <c r="J393" s="94"/>
      <c r="K393" s="94"/>
      <c r="L393" s="94"/>
      <c r="M393" s="94"/>
      <c r="N393" s="94"/>
    </row>
    <row r="394" spans="2:15" x14ac:dyDescent="0.25">
      <c r="B394" s="93" t="s">
        <v>723</v>
      </c>
      <c r="C394" s="94"/>
      <c r="D394" s="94"/>
      <c r="E394" s="94"/>
      <c r="F394" s="94"/>
      <c r="G394" s="94"/>
      <c r="H394" s="94"/>
      <c r="I394" s="109"/>
      <c r="J394" s="94"/>
      <c r="K394" s="94"/>
      <c r="L394" s="94"/>
      <c r="M394" s="94"/>
      <c r="N394" s="94"/>
    </row>
    <row r="395" spans="2:15" x14ac:dyDescent="0.25">
      <c r="B395" s="93" t="s">
        <v>724</v>
      </c>
      <c r="C395" s="94"/>
      <c r="D395" s="94"/>
      <c r="E395" s="94"/>
      <c r="F395" s="94"/>
      <c r="G395" s="94"/>
      <c r="H395" s="94"/>
      <c r="I395" s="109"/>
      <c r="J395" s="94"/>
      <c r="K395" s="94"/>
      <c r="L395" s="94"/>
      <c r="M395" s="94"/>
      <c r="N395" s="94"/>
      <c r="O395" s="184" t="s">
        <v>898</v>
      </c>
    </row>
    <row r="396" spans="2:15" x14ac:dyDescent="0.25">
      <c r="B396" s="94"/>
      <c r="C396" s="96">
        <v>45021</v>
      </c>
      <c r="D396" s="96">
        <v>45021</v>
      </c>
      <c r="E396" s="97" t="s">
        <v>725</v>
      </c>
      <c r="F396" s="97" t="s">
        <v>157</v>
      </c>
      <c r="G396" s="98" t="s">
        <v>278</v>
      </c>
      <c r="H396" s="99">
        <v>2971.27</v>
      </c>
      <c r="I396" s="109"/>
      <c r="J396" s="99">
        <v>0</v>
      </c>
      <c r="K396" s="94"/>
      <c r="L396" s="99">
        <v>2971.27</v>
      </c>
      <c r="M396" s="94"/>
      <c r="N396" s="98" t="s">
        <v>726</v>
      </c>
    </row>
    <row r="397" spans="2:15" x14ac:dyDescent="0.25">
      <c r="B397" s="94"/>
      <c r="C397" s="96">
        <v>45021</v>
      </c>
      <c r="D397" s="96">
        <v>45021</v>
      </c>
      <c r="E397" s="97" t="s">
        <v>727</v>
      </c>
      <c r="F397" s="97" t="s">
        <v>157</v>
      </c>
      <c r="G397" s="98" t="s">
        <v>306</v>
      </c>
      <c r="H397" s="99">
        <v>1373</v>
      </c>
      <c r="I397" s="109"/>
      <c r="J397" s="99">
        <v>0</v>
      </c>
      <c r="K397" s="94"/>
      <c r="L397" s="99">
        <v>1373</v>
      </c>
      <c r="M397" s="94"/>
      <c r="N397" s="98" t="s">
        <v>726</v>
      </c>
    </row>
    <row r="398" spans="2:15" x14ac:dyDescent="0.25">
      <c r="B398" s="94"/>
      <c r="C398" s="96">
        <v>45021</v>
      </c>
      <c r="D398" s="96">
        <v>45021</v>
      </c>
      <c r="E398" s="97" t="s">
        <v>728</v>
      </c>
      <c r="F398" s="97" t="s">
        <v>157</v>
      </c>
      <c r="G398" s="98" t="s">
        <v>456</v>
      </c>
      <c r="H398" s="99">
        <v>1819.36</v>
      </c>
      <c r="I398" s="109"/>
      <c r="J398" s="99">
        <v>0</v>
      </c>
      <c r="K398" s="94"/>
      <c r="L398" s="99">
        <v>1819.36</v>
      </c>
      <c r="M398" s="94"/>
      <c r="N398" s="98" t="s">
        <v>726</v>
      </c>
    </row>
    <row r="399" spans="2:15" x14ac:dyDescent="0.25">
      <c r="B399" s="94"/>
      <c r="C399" s="96">
        <v>45021</v>
      </c>
      <c r="D399" s="96">
        <v>45021</v>
      </c>
      <c r="E399" s="97" t="s">
        <v>729</v>
      </c>
      <c r="F399" s="97" t="s">
        <v>157</v>
      </c>
      <c r="G399" s="98" t="s">
        <v>730</v>
      </c>
      <c r="H399" s="99">
        <v>593.79</v>
      </c>
      <c r="I399" s="109"/>
      <c r="J399" s="99">
        <v>0</v>
      </c>
      <c r="K399" s="94"/>
      <c r="L399" s="99">
        <v>593.79</v>
      </c>
      <c r="M399" s="94"/>
      <c r="N399" s="98" t="s">
        <v>726</v>
      </c>
    </row>
    <row r="400" spans="2:15" ht="22.5" x14ac:dyDescent="0.25">
      <c r="B400" s="94"/>
      <c r="C400" s="96">
        <v>45021</v>
      </c>
      <c r="D400" s="96">
        <v>45021</v>
      </c>
      <c r="E400" s="97" t="s">
        <v>731</v>
      </c>
      <c r="F400" s="97" t="s">
        <v>157</v>
      </c>
      <c r="G400" s="98" t="s">
        <v>732</v>
      </c>
      <c r="H400" s="99">
        <v>2126.84</v>
      </c>
      <c r="I400" s="109"/>
      <c r="J400" s="99">
        <v>0</v>
      </c>
      <c r="K400" s="94"/>
      <c r="L400" s="99">
        <v>2126.84</v>
      </c>
      <c r="M400" s="94"/>
      <c r="N400" s="98" t="s">
        <v>733</v>
      </c>
    </row>
    <row r="401" spans="2:14" ht="22.5" x14ac:dyDescent="0.25">
      <c r="B401" s="94"/>
      <c r="C401" s="96">
        <v>45051</v>
      </c>
      <c r="D401" s="96">
        <v>45051</v>
      </c>
      <c r="E401" s="97" t="s">
        <v>734</v>
      </c>
      <c r="F401" s="97" t="s">
        <v>184</v>
      </c>
      <c r="G401" s="98" t="s">
        <v>732</v>
      </c>
      <c r="H401" s="99">
        <v>2613.3200000000002</v>
      </c>
      <c r="I401" s="109"/>
      <c r="J401" s="99">
        <v>0</v>
      </c>
      <c r="K401" s="94"/>
      <c r="L401" s="99">
        <v>2613.3200000000002</v>
      </c>
      <c r="M401" s="94"/>
      <c r="N401" s="98" t="s">
        <v>735</v>
      </c>
    </row>
    <row r="402" spans="2:14" x14ac:dyDescent="0.25">
      <c r="C402" s="96">
        <v>45051</v>
      </c>
      <c r="D402" s="96">
        <v>45051</v>
      </c>
      <c r="E402" s="97" t="s">
        <v>736</v>
      </c>
      <c r="F402" s="97" t="s">
        <v>184</v>
      </c>
      <c r="G402" s="98" t="s">
        <v>306</v>
      </c>
      <c r="H402" s="99">
        <v>1355.42</v>
      </c>
      <c r="I402" s="109"/>
      <c r="J402" s="99">
        <v>0</v>
      </c>
      <c r="K402" s="94"/>
      <c r="L402" s="99">
        <v>1355.42</v>
      </c>
      <c r="M402" s="94"/>
      <c r="N402" s="98" t="s">
        <v>726</v>
      </c>
    </row>
    <row r="403" spans="2:14" x14ac:dyDescent="0.25">
      <c r="C403" s="96">
        <v>45051</v>
      </c>
      <c r="D403" s="96">
        <v>45051</v>
      </c>
      <c r="E403" s="97" t="s">
        <v>737</v>
      </c>
      <c r="F403" s="97" t="s">
        <v>184</v>
      </c>
      <c r="G403" s="98" t="s">
        <v>456</v>
      </c>
      <c r="H403" s="99">
        <v>1819.56</v>
      </c>
      <c r="I403" s="109"/>
      <c r="J403" s="99">
        <v>0</v>
      </c>
      <c r="K403" s="94"/>
      <c r="L403" s="99">
        <v>1819.56</v>
      </c>
      <c r="M403" s="94"/>
      <c r="N403" s="98" t="s">
        <v>726</v>
      </c>
    </row>
    <row r="404" spans="2:14" x14ac:dyDescent="0.25">
      <c r="C404" s="96">
        <v>45051</v>
      </c>
      <c r="D404" s="96">
        <v>45051</v>
      </c>
      <c r="E404" s="97" t="s">
        <v>738</v>
      </c>
      <c r="F404" s="97" t="s">
        <v>184</v>
      </c>
      <c r="G404" s="98" t="s">
        <v>730</v>
      </c>
      <c r="H404" s="99">
        <v>565.19000000000005</v>
      </c>
      <c r="I404" s="109"/>
      <c r="J404" s="99">
        <v>0</v>
      </c>
      <c r="K404" s="94"/>
      <c r="L404" s="99">
        <v>565.19000000000005</v>
      </c>
      <c r="M404" s="94"/>
      <c r="N404" s="98" t="s">
        <v>726</v>
      </c>
    </row>
    <row r="405" spans="2:14" x14ac:dyDescent="0.25">
      <c r="C405" s="96">
        <v>45051</v>
      </c>
      <c r="D405" s="96">
        <v>45051</v>
      </c>
      <c r="E405" s="97" t="s">
        <v>739</v>
      </c>
      <c r="F405" s="97" t="s">
        <v>740</v>
      </c>
      <c r="G405" s="98" t="s">
        <v>278</v>
      </c>
      <c r="H405" s="99">
        <v>2932.08</v>
      </c>
      <c r="I405" s="109"/>
      <c r="J405" s="99">
        <v>0</v>
      </c>
      <c r="K405" s="94"/>
      <c r="L405" s="99">
        <v>2932.08</v>
      </c>
      <c r="M405" s="94"/>
      <c r="N405" s="98" t="s">
        <v>726</v>
      </c>
    </row>
    <row r="406" spans="2:14" x14ac:dyDescent="0.25">
      <c r="C406" s="96">
        <v>45055</v>
      </c>
      <c r="D406" s="96">
        <v>45055</v>
      </c>
      <c r="E406" s="97" t="s">
        <v>741</v>
      </c>
      <c r="F406" s="97" t="s">
        <v>184</v>
      </c>
      <c r="G406" s="98" t="s">
        <v>456</v>
      </c>
      <c r="H406" s="99">
        <v>31</v>
      </c>
      <c r="I406" s="109"/>
      <c r="J406" s="99">
        <v>0</v>
      </c>
      <c r="K406" s="94"/>
      <c r="L406" s="99">
        <v>31</v>
      </c>
      <c r="M406" s="94"/>
      <c r="N406" s="98" t="s">
        <v>742</v>
      </c>
    </row>
    <row r="407" spans="2:14" x14ac:dyDescent="0.25">
      <c r="C407" s="96">
        <v>45082</v>
      </c>
      <c r="D407" s="96">
        <v>45082</v>
      </c>
      <c r="E407" s="97" t="s">
        <v>743</v>
      </c>
      <c r="F407" s="97" t="s">
        <v>166</v>
      </c>
      <c r="G407" s="98" t="s">
        <v>730</v>
      </c>
      <c r="H407" s="99">
        <v>565.19000000000005</v>
      </c>
      <c r="I407" s="109"/>
      <c r="J407" s="99">
        <v>0</v>
      </c>
      <c r="K407" s="94"/>
      <c r="L407" s="99">
        <v>565.19000000000005</v>
      </c>
      <c r="M407" s="94"/>
      <c r="N407" s="98" t="s">
        <v>726</v>
      </c>
    </row>
    <row r="408" spans="2:14" x14ac:dyDescent="0.25">
      <c r="C408" s="96">
        <v>45082</v>
      </c>
      <c r="D408" s="96">
        <v>45082</v>
      </c>
      <c r="E408" s="97" t="s">
        <v>744</v>
      </c>
      <c r="F408" s="97" t="s">
        <v>166</v>
      </c>
      <c r="G408" s="98" t="s">
        <v>278</v>
      </c>
      <c r="H408" s="99">
        <v>2932.07</v>
      </c>
      <c r="I408" s="109"/>
      <c r="J408" s="99">
        <v>0</v>
      </c>
      <c r="K408" s="94"/>
      <c r="L408" s="99">
        <v>2932.07</v>
      </c>
      <c r="M408" s="94"/>
      <c r="N408" s="98" t="s">
        <v>726</v>
      </c>
    </row>
    <row r="409" spans="2:14" x14ac:dyDescent="0.25">
      <c r="C409" s="96">
        <v>45082</v>
      </c>
      <c r="D409" s="96">
        <v>45082</v>
      </c>
      <c r="E409" s="97" t="s">
        <v>745</v>
      </c>
      <c r="F409" s="97" t="s">
        <v>166</v>
      </c>
      <c r="G409" s="98" t="s">
        <v>306</v>
      </c>
      <c r="H409" s="99">
        <v>1324.4</v>
      </c>
      <c r="I409" s="109"/>
      <c r="J409" s="99">
        <v>0</v>
      </c>
      <c r="K409" s="94"/>
      <c r="L409" s="99">
        <v>1324.4</v>
      </c>
      <c r="M409" s="94"/>
      <c r="N409" s="98" t="s">
        <v>726</v>
      </c>
    </row>
    <row r="410" spans="2:14" ht="22.5" x14ac:dyDescent="0.25">
      <c r="C410" s="96">
        <v>45082</v>
      </c>
      <c r="D410" s="96">
        <v>45082</v>
      </c>
      <c r="E410" s="97" t="s">
        <v>746</v>
      </c>
      <c r="F410" s="97" t="s">
        <v>166</v>
      </c>
      <c r="G410" s="98" t="s">
        <v>732</v>
      </c>
      <c r="H410" s="99">
        <v>2601.46</v>
      </c>
      <c r="I410" s="109"/>
      <c r="J410" s="99">
        <v>0</v>
      </c>
      <c r="K410" s="94"/>
      <c r="L410" s="99">
        <v>2601.46</v>
      </c>
      <c r="M410" s="94"/>
      <c r="N410" s="98" t="s">
        <v>735</v>
      </c>
    </row>
    <row r="411" spans="2:14" x14ac:dyDescent="0.25">
      <c r="C411" s="96">
        <v>45082</v>
      </c>
      <c r="D411" s="96">
        <v>45082</v>
      </c>
      <c r="E411" s="97" t="s">
        <v>747</v>
      </c>
      <c r="F411" s="97" t="s">
        <v>166</v>
      </c>
      <c r="G411" s="98" t="s">
        <v>456</v>
      </c>
      <c r="H411" s="99">
        <v>1819.36</v>
      </c>
      <c r="I411" s="109"/>
      <c r="J411" s="99">
        <v>0</v>
      </c>
      <c r="K411" s="94"/>
      <c r="L411" s="99">
        <v>1819.36</v>
      </c>
      <c r="M411" s="94"/>
      <c r="N411" s="98" t="s">
        <v>726</v>
      </c>
    </row>
    <row r="412" spans="2:14" ht="22.5" x14ac:dyDescent="0.25">
      <c r="C412" s="96">
        <v>45112</v>
      </c>
      <c r="D412" s="96">
        <v>45112</v>
      </c>
      <c r="E412" s="97" t="s">
        <v>748</v>
      </c>
      <c r="F412" s="97" t="s">
        <v>194</v>
      </c>
      <c r="G412" s="98" t="s">
        <v>732</v>
      </c>
      <c r="H412" s="99">
        <v>2904.46</v>
      </c>
      <c r="I412" s="109"/>
      <c r="J412" s="99">
        <v>0</v>
      </c>
      <c r="K412" s="94"/>
      <c r="L412" s="99">
        <v>2904.46</v>
      </c>
      <c r="M412" s="94"/>
      <c r="N412" s="98" t="s">
        <v>749</v>
      </c>
    </row>
    <row r="413" spans="2:14" x14ac:dyDescent="0.25">
      <c r="C413" s="96">
        <v>45112</v>
      </c>
      <c r="D413" s="96">
        <v>45112</v>
      </c>
      <c r="E413" s="97" t="s">
        <v>750</v>
      </c>
      <c r="F413" s="97" t="s">
        <v>194</v>
      </c>
      <c r="G413" s="98" t="s">
        <v>456</v>
      </c>
      <c r="H413" s="99">
        <v>1899.28</v>
      </c>
      <c r="I413" s="109"/>
      <c r="J413" s="99">
        <v>0</v>
      </c>
      <c r="K413" s="94"/>
      <c r="L413" s="99">
        <v>1899.28</v>
      </c>
      <c r="M413" s="94"/>
      <c r="N413" s="98" t="s">
        <v>726</v>
      </c>
    </row>
    <row r="414" spans="2:14" x14ac:dyDescent="0.25">
      <c r="C414" s="96">
        <v>45112</v>
      </c>
      <c r="D414" s="96">
        <v>45112</v>
      </c>
      <c r="E414" s="97" t="s">
        <v>751</v>
      </c>
      <c r="F414" s="97" t="s">
        <v>194</v>
      </c>
      <c r="G414" s="98" t="s">
        <v>306</v>
      </c>
      <c r="H414" s="99">
        <v>1419.17</v>
      </c>
      <c r="I414" s="109"/>
      <c r="J414" s="99">
        <v>0</v>
      </c>
      <c r="K414" s="94"/>
      <c r="L414" s="99">
        <v>1419.17</v>
      </c>
      <c r="M414" s="94"/>
      <c r="N414" s="98" t="s">
        <v>726</v>
      </c>
    </row>
    <row r="415" spans="2:14" x14ac:dyDescent="0.25">
      <c r="C415" s="96">
        <v>45112</v>
      </c>
      <c r="D415" s="96">
        <v>45112</v>
      </c>
      <c r="E415" s="97" t="s">
        <v>752</v>
      </c>
      <c r="F415" s="97" t="s">
        <v>194</v>
      </c>
      <c r="G415" s="98" t="s">
        <v>730</v>
      </c>
      <c r="H415" s="99">
        <v>354.26</v>
      </c>
      <c r="I415" s="109"/>
      <c r="J415" s="99">
        <v>0</v>
      </c>
      <c r="K415" s="94"/>
      <c r="L415" s="99">
        <v>354.26</v>
      </c>
      <c r="M415" s="94"/>
      <c r="N415" s="98" t="s">
        <v>726</v>
      </c>
    </row>
    <row r="416" spans="2:14" x14ac:dyDescent="0.25">
      <c r="C416" s="96">
        <v>45112</v>
      </c>
      <c r="D416" s="96">
        <v>45112</v>
      </c>
      <c r="E416" s="97" t="s">
        <v>753</v>
      </c>
      <c r="F416" s="97" t="s">
        <v>194</v>
      </c>
      <c r="G416" s="98" t="s">
        <v>278</v>
      </c>
      <c r="H416" s="99">
        <v>3486</v>
      </c>
      <c r="I416" s="109"/>
      <c r="J416" s="99">
        <v>0</v>
      </c>
      <c r="K416" s="94"/>
      <c r="L416" s="99">
        <v>3486</v>
      </c>
      <c r="M416" s="94"/>
      <c r="N416" s="98" t="s">
        <v>726</v>
      </c>
    </row>
    <row r="417" spans="2:16" ht="22.5" x14ac:dyDescent="0.25">
      <c r="C417" s="96">
        <v>45142</v>
      </c>
      <c r="D417" s="96">
        <v>45142</v>
      </c>
      <c r="E417" s="97" t="s">
        <v>754</v>
      </c>
      <c r="F417" s="97" t="s">
        <v>200</v>
      </c>
      <c r="G417" s="98" t="s">
        <v>732</v>
      </c>
      <c r="H417" s="99">
        <v>1271.75</v>
      </c>
      <c r="I417" s="109"/>
      <c r="J417" s="99">
        <v>0</v>
      </c>
      <c r="K417" s="94"/>
      <c r="L417" s="99">
        <v>1271.75</v>
      </c>
      <c r="M417" s="94"/>
      <c r="N417" s="98" t="s">
        <v>755</v>
      </c>
    </row>
    <row r="418" spans="2:16" x14ac:dyDescent="0.25">
      <c r="B418" s="94"/>
      <c r="C418" s="96">
        <v>45142</v>
      </c>
      <c r="D418" s="96">
        <v>45142</v>
      </c>
      <c r="E418" s="97" t="s">
        <v>756</v>
      </c>
      <c r="F418" s="97" t="s">
        <v>200</v>
      </c>
      <c r="G418" s="98" t="s">
        <v>278</v>
      </c>
      <c r="H418" s="99">
        <v>2296.31</v>
      </c>
      <c r="I418" s="109"/>
      <c r="J418" s="99">
        <v>0</v>
      </c>
      <c r="K418" s="94"/>
      <c r="L418" s="99">
        <v>2296.31</v>
      </c>
      <c r="M418" s="94"/>
      <c r="N418" s="98" t="s">
        <v>726</v>
      </c>
    </row>
    <row r="419" spans="2:16" x14ac:dyDescent="0.25">
      <c r="B419" s="94"/>
      <c r="C419" s="96">
        <v>45142</v>
      </c>
      <c r="D419" s="96">
        <v>45142</v>
      </c>
      <c r="E419" s="97" t="s">
        <v>757</v>
      </c>
      <c r="F419" s="97" t="s">
        <v>200</v>
      </c>
      <c r="G419" s="98" t="s">
        <v>306</v>
      </c>
      <c r="H419" s="99">
        <v>1214.24</v>
      </c>
      <c r="I419" s="109"/>
      <c r="J419" s="99">
        <v>0</v>
      </c>
      <c r="K419" s="94"/>
      <c r="L419" s="99">
        <v>1214.24</v>
      </c>
      <c r="M419" s="94"/>
      <c r="N419" s="98" t="s">
        <v>726</v>
      </c>
    </row>
    <row r="420" spans="2:16" x14ac:dyDescent="0.25">
      <c r="B420" s="94"/>
      <c r="C420" s="96">
        <v>45174</v>
      </c>
      <c r="D420" s="96">
        <v>45174</v>
      </c>
      <c r="E420" s="97" t="s">
        <v>758</v>
      </c>
      <c r="F420" s="97" t="s">
        <v>148</v>
      </c>
      <c r="G420" s="98" t="s">
        <v>278</v>
      </c>
      <c r="H420" s="99">
        <v>2296.5100000000002</v>
      </c>
      <c r="I420" s="109"/>
      <c r="J420" s="99">
        <v>0</v>
      </c>
      <c r="K420" s="94"/>
      <c r="L420" s="99">
        <v>2296.5100000000002</v>
      </c>
      <c r="M420" s="94"/>
      <c r="N420" s="98" t="s">
        <v>726</v>
      </c>
    </row>
    <row r="421" spans="2:16" ht="22.5" x14ac:dyDescent="0.25">
      <c r="B421" s="94"/>
      <c r="C421" s="96">
        <v>45174</v>
      </c>
      <c r="D421" s="96">
        <v>45174</v>
      </c>
      <c r="E421" s="97" t="s">
        <v>759</v>
      </c>
      <c r="F421" s="97" t="s">
        <v>760</v>
      </c>
      <c r="G421" s="98" t="s">
        <v>732</v>
      </c>
      <c r="H421" s="99">
        <v>1477.83</v>
      </c>
      <c r="I421" s="109"/>
      <c r="J421" s="99">
        <v>0</v>
      </c>
      <c r="K421" s="94"/>
      <c r="L421" s="99">
        <v>1477.83</v>
      </c>
      <c r="M421" s="94"/>
      <c r="N421" s="98" t="s">
        <v>735</v>
      </c>
    </row>
    <row r="422" spans="2:16" x14ac:dyDescent="0.25">
      <c r="B422" s="94"/>
      <c r="C422" s="96">
        <v>45174</v>
      </c>
      <c r="D422" s="96">
        <v>45174</v>
      </c>
      <c r="E422" s="97" t="s">
        <v>761</v>
      </c>
      <c r="F422" s="97" t="s">
        <v>148</v>
      </c>
      <c r="G422" s="98" t="s">
        <v>306</v>
      </c>
      <c r="H422" s="99">
        <v>1476.21</v>
      </c>
      <c r="I422" s="109"/>
      <c r="J422" s="99">
        <v>0</v>
      </c>
      <c r="K422" s="94"/>
      <c r="L422" s="99">
        <v>1476.21</v>
      </c>
      <c r="M422" s="94"/>
      <c r="N422" s="98" t="s">
        <v>726</v>
      </c>
      <c r="O422" s="135"/>
      <c r="P422" s="139"/>
    </row>
    <row r="423" spans="2:16" s="103" customFormat="1" x14ac:dyDescent="0.25">
      <c r="B423" s="108"/>
      <c r="C423" s="104"/>
      <c r="D423" s="104"/>
      <c r="E423" s="105"/>
      <c r="F423" s="105"/>
      <c r="G423" s="123" t="s">
        <v>830</v>
      </c>
      <c r="H423" s="124">
        <f>4984.39+1430.79</f>
        <v>6415.18</v>
      </c>
      <c r="I423" s="127"/>
      <c r="J423" s="124"/>
      <c r="K423" s="126"/>
      <c r="L423" s="124"/>
      <c r="M423" s="126"/>
      <c r="N423" s="123" t="s">
        <v>831</v>
      </c>
      <c r="O423" s="135"/>
      <c r="P423" s="139"/>
    </row>
    <row r="424" spans="2:16" s="103" customFormat="1" x14ac:dyDescent="0.25">
      <c r="B424" s="108"/>
      <c r="C424" s="104"/>
      <c r="D424" s="104"/>
      <c r="E424" s="105"/>
      <c r="F424" s="105"/>
      <c r="G424" s="123" t="s">
        <v>832</v>
      </c>
      <c r="H424" s="124">
        <f>4630.24+1376.78</f>
        <v>6007.0199999999995</v>
      </c>
      <c r="I424" s="127"/>
      <c r="J424" s="124"/>
      <c r="K424" s="126"/>
      <c r="L424" s="124"/>
      <c r="M424" s="126"/>
      <c r="N424" s="123" t="s">
        <v>833</v>
      </c>
      <c r="O424" s="134"/>
      <c r="P424" s="138"/>
    </row>
    <row r="425" spans="2:16" x14ac:dyDescent="0.25">
      <c r="B425" s="94"/>
      <c r="C425" s="94"/>
      <c r="D425" s="94"/>
      <c r="E425" s="94"/>
      <c r="F425" s="94"/>
      <c r="G425" s="94"/>
      <c r="H425" s="99" t="s">
        <v>151</v>
      </c>
      <c r="I425" s="110">
        <f>SUM(H396:H424)</f>
        <v>59961.53</v>
      </c>
      <c r="J425" s="99" t="s">
        <v>152</v>
      </c>
      <c r="K425" s="99">
        <v>0</v>
      </c>
      <c r="L425" s="99" t="s">
        <v>153</v>
      </c>
      <c r="M425" s="99">
        <v>47539.33</v>
      </c>
      <c r="N425" s="94"/>
    </row>
    <row r="426" spans="2:16" x14ac:dyDescent="0.25">
      <c r="B426" s="93" t="s">
        <v>762</v>
      </c>
      <c r="C426" s="94"/>
      <c r="D426" s="94"/>
      <c r="E426" s="94"/>
      <c r="F426" s="94"/>
      <c r="G426" s="94"/>
      <c r="H426" s="94"/>
      <c r="I426" s="109"/>
      <c r="J426" s="94"/>
      <c r="K426" s="94"/>
      <c r="L426" s="94"/>
      <c r="M426" s="94"/>
      <c r="N426" s="94"/>
    </row>
    <row r="427" spans="2:16" x14ac:dyDescent="0.25">
      <c r="B427" s="94"/>
      <c r="C427" s="96">
        <v>45021</v>
      </c>
      <c r="D427" s="96">
        <v>45021</v>
      </c>
      <c r="E427" s="97" t="s">
        <v>763</v>
      </c>
      <c r="F427" s="97" t="s">
        <v>157</v>
      </c>
      <c r="G427" s="98" t="s">
        <v>764</v>
      </c>
      <c r="H427" s="99">
        <v>2873.67</v>
      </c>
      <c r="I427" s="109"/>
      <c r="J427" s="99">
        <v>0</v>
      </c>
      <c r="K427" s="94"/>
      <c r="L427" s="99">
        <v>2873.67</v>
      </c>
      <c r="M427" s="94"/>
      <c r="N427" s="98" t="s">
        <v>765</v>
      </c>
    </row>
    <row r="428" spans="2:16" x14ac:dyDescent="0.25">
      <c r="B428" s="94"/>
      <c r="C428" s="96">
        <v>45051</v>
      </c>
      <c r="D428" s="96">
        <v>45051</v>
      </c>
      <c r="E428" s="97" t="s">
        <v>766</v>
      </c>
      <c r="F428" s="97" t="s">
        <v>184</v>
      </c>
      <c r="G428" s="98" t="s">
        <v>764</v>
      </c>
      <c r="H428" s="99">
        <v>2321.5300000000002</v>
      </c>
      <c r="I428" s="109"/>
      <c r="J428" s="99">
        <v>0</v>
      </c>
      <c r="K428" s="94"/>
      <c r="L428" s="99">
        <v>2321.5300000000002</v>
      </c>
      <c r="M428" s="94"/>
      <c r="N428" s="98" t="s">
        <v>767</v>
      </c>
    </row>
    <row r="429" spans="2:16" x14ac:dyDescent="0.25">
      <c r="B429" s="94"/>
      <c r="C429" s="96">
        <v>45082</v>
      </c>
      <c r="D429" s="96">
        <v>45082</v>
      </c>
      <c r="E429" s="97" t="s">
        <v>768</v>
      </c>
      <c r="F429" s="97" t="s">
        <v>166</v>
      </c>
      <c r="G429" s="98" t="s">
        <v>764</v>
      </c>
      <c r="H429" s="99">
        <v>2300.87</v>
      </c>
      <c r="I429" s="109"/>
      <c r="J429" s="99">
        <v>0</v>
      </c>
      <c r="K429" s="94"/>
      <c r="L429" s="99">
        <v>2300.87</v>
      </c>
      <c r="M429" s="94"/>
      <c r="N429" s="98" t="s">
        <v>769</v>
      </c>
    </row>
    <row r="430" spans="2:16" x14ac:dyDescent="0.25">
      <c r="B430" s="94"/>
      <c r="C430" s="96">
        <v>45112</v>
      </c>
      <c r="D430" s="96">
        <v>45112</v>
      </c>
      <c r="E430" s="97" t="s">
        <v>770</v>
      </c>
      <c r="F430" s="97" t="s">
        <v>194</v>
      </c>
      <c r="G430" s="98" t="s">
        <v>764</v>
      </c>
      <c r="H430" s="99">
        <v>2874.74</v>
      </c>
      <c r="I430" s="109"/>
      <c r="J430" s="99">
        <v>0</v>
      </c>
      <c r="K430" s="94"/>
      <c r="L430" s="99">
        <v>2874.74</v>
      </c>
      <c r="M430" s="94"/>
      <c r="N430" s="98" t="s">
        <v>769</v>
      </c>
    </row>
    <row r="431" spans="2:16" x14ac:dyDescent="0.25">
      <c r="B431" s="94"/>
      <c r="C431" s="96">
        <v>45142</v>
      </c>
      <c r="D431" s="96">
        <v>45142</v>
      </c>
      <c r="E431" s="97" t="s">
        <v>771</v>
      </c>
      <c r="F431" s="97" t="s">
        <v>200</v>
      </c>
      <c r="G431" s="98" t="s">
        <v>764</v>
      </c>
      <c r="H431" s="99">
        <v>1095.06</v>
      </c>
      <c r="I431" s="109"/>
      <c r="J431" s="99">
        <v>0</v>
      </c>
      <c r="K431" s="94"/>
      <c r="L431" s="99">
        <v>1095.06</v>
      </c>
      <c r="M431" s="94"/>
      <c r="N431" s="98" t="s">
        <v>772</v>
      </c>
    </row>
    <row r="432" spans="2:16" x14ac:dyDescent="0.25">
      <c r="B432" s="94"/>
      <c r="C432" s="96">
        <v>45174</v>
      </c>
      <c r="D432" s="96">
        <v>45174</v>
      </c>
      <c r="E432" s="97" t="s">
        <v>773</v>
      </c>
      <c r="F432" s="97" t="s">
        <v>148</v>
      </c>
      <c r="G432" s="98" t="s">
        <v>764</v>
      </c>
      <c r="H432" s="99">
        <v>1300.22</v>
      </c>
      <c r="I432" s="109"/>
      <c r="J432" s="99">
        <v>0</v>
      </c>
      <c r="K432" s="94"/>
      <c r="L432" s="99">
        <v>1300.22</v>
      </c>
      <c r="M432" s="94"/>
      <c r="N432" s="98" t="s">
        <v>774</v>
      </c>
      <c r="O432" s="135"/>
      <c r="P432" s="139"/>
    </row>
    <row r="433" spans="2:16" s="103" customFormat="1" x14ac:dyDescent="0.25">
      <c r="B433" s="108"/>
      <c r="C433" s="104"/>
      <c r="D433" s="104"/>
      <c r="E433" s="105"/>
      <c r="F433" s="105"/>
      <c r="G433" s="123" t="s">
        <v>813</v>
      </c>
      <c r="H433" s="124">
        <v>1377.27</v>
      </c>
      <c r="I433" s="127"/>
      <c r="J433" s="124"/>
      <c r="K433" s="126"/>
      <c r="L433" s="124"/>
      <c r="M433" s="126"/>
      <c r="N433" s="123"/>
      <c r="O433" s="135"/>
      <c r="P433" s="139"/>
    </row>
    <row r="434" spans="2:16" s="103" customFormat="1" x14ac:dyDescent="0.25">
      <c r="B434" s="108"/>
      <c r="C434" s="104"/>
      <c r="D434" s="104"/>
      <c r="E434" s="105"/>
      <c r="F434" s="105"/>
      <c r="G434" s="123" t="s">
        <v>834</v>
      </c>
      <c r="H434" s="124">
        <v>1226.8599999999999</v>
      </c>
      <c r="I434" s="127"/>
      <c r="J434" s="124"/>
      <c r="K434" s="126"/>
      <c r="L434" s="124"/>
      <c r="M434" s="126"/>
      <c r="N434" s="123"/>
      <c r="O434" s="134"/>
      <c r="P434" s="138"/>
    </row>
    <row r="435" spans="2:16" x14ac:dyDescent="0.25">
      <c r="B435" s="94"/>
      <c r="C435" s="94"/>
      <c r="D435" s="94"/>
      <c r="E435" s="94"/>
      <c r="F435" s="94"/>
      <c r="G435" s="94"/>
      <c r="H435" s="99" t="s">
        <v>151</v>
      </c>
      <c r="I435" s="110">
        <f>SUM(H427:H434)</f>
        <v>15370.220000000001</v>
      </c>
      <c r="J435" s="99" t="s">
        <v>152</v>
      </c>
      <c r="K435" s="99">
        <v>0</v>
      </c>
      <c r="L435" s="99" t="s">
        <v>153</v>
      </c>
      <c r="M435" s="99">
        <v>12766.09</v>
      </c>
      <c r="N435" s="94"/>
    </row>
    <row r="436" spans="2:16" x14ac:dyDescent="0.25">
      <c r="B436" s="94"/>
      <c r="C436" s="94"/>
      <c r="D436" s="94"/>
      <c r="E436" s="94"/>
      <c r="F436" s="94"/>
      <c r="G436" s="94"/>
      <c r="H436" s="99" t="s">
        <v>160</v>
      </c>
      <c r="I436" s="110">
        <f>SUM(I425+I435)</f>
        <v>75331.75</v>
      </c>
      <c r="J436" s="99" t="s">
        <v>161</v>
      </c>
      <c r="K436" s="99">
        <v>0</v>
      </c>
      <c r="L436" s="99" t="s">
        <v>162</v>
      </c>
      <c r="M436" s="99">
        <v>60305.42</v>
      </c>
      <c r="N436" s="94"/>
    </row>
    <row r="437" spans="2:16" x14ac:dyDescent="0.25">
      <c r="B437" s="93" t="s">
        <v>775</v>
      </c>
      <c r="C437" s="94"/>
      <c r="D437" s="94"/>
      <c r="E437" s="94"/>
      <c r="F437" s="94"/>
      <c r="G437" s="94"/>
      <c r="H437" s="94"/>
      <c r="I437" s="109"/>
      <c r="J437" s="94"/>
      <c r="K437" s="94"/>
      <c r="L437" s="94"/>
      <c r="M437" s="94"/>
      <c r="N437" s="94"/>
    </row>
    <row r="438" spans="2:16" x14ac:dyDescent="0.25">
      <c r="B438" s="94"/>
      <c r="C438" s="96">
        <v>45103</v>
      </c>
      <c r="D438" s="96">
        <v>45103</v>
      </c>
      <c r="E438" s="97" t="s">
        <v>776</v>
      </c>
      <c r="F438" s="97" t="s">
        <v>166</v>
      </c>
      <c r="G438" s="98" t="s">
        <v>777</v>
      </c>
      <c r="H438" s="99">
        <v>314.42</v>
      </c>
      <c r="I438" s="109"/>
      <c r="J438" s="99">
        <v>62.88</v>
      </c>
      <c r="K438" s="94"/>
      <c r="L438" s="99">
        <v>377.3</v>
      </c>
      <c r="M438" s="94"/>
      <c r="N438" s="98" t="s">
        <v>778</v>
      </c>
      <c r="O438" s="185" t="s">
        <v>899</v>
      </c>
      <c r="P438" s="186">
        <f>SUM(H439*2)</f>
        <v>332.64</v>
      </c>
    </row>
    <row r="439" spans="2:16" s="103" customFormat="1" x14ac:dyDescent="0.25">
      <c r="B439" s="108"/>
      <c r="C439" s="104"/>
      <c r="D439" s="104"/>
      <c r="E439" s="105"/>
      <c r="F439" s="105"/>
      <c r="G439" s="106" t="s">
        <v>814</v>
      </c>
      <c r="H439" s="107">
        <v>166.32</v>
      </c>
      <c r="I439" s="112"/>
      <c r="J439" s="107"/>
      <c r="K439" s="108"/>
      <c r="L439" s="107"/>
      <c r="M439" s="108"/>
      <c r="N439" s="106"/>
      <c r="O439" s="134"/>
      <c r="P439" s="138"/>
    </row>
    <row r="440" spans="2:16" x14ac:dyDescent="0.25">
      <c r="B440" s="94"/>
      <c r="C440" s="94"/>
      <c r="D440" s="94"/>
      <c r="E440" s="94"/>
      <c r="F440" s="94"/>
      <c r="G440" s="94"/>
      <c r="H440" s="99" t="s">
        <v>151</v>
      </c>
      <c r="I440" s="110">
        <f>314.42+H439</f>
        <v>480.74</v>
      </c>
      <c r="J440" s="99" t="s">
        <v>152</v>
      </c>
      <c r="K440" s="99">
        <v>62.88</v>
      </c>
      <c r="L440" s="99" t="s">
        <v>153</v>
      </c>
      <c r="M440" s="99">
        <v>377.3</v>
      </c>
      <c r="N440" s="94"/>
    </row>
    <row r="441" spans="2:16" x14ac:dyDescent="0.25">
      <c r="B441" s="93" t="s">
        <v>779</v>
      </c>
      <c r="C441" s="94"/>
      <c r="D441" s="94"/>
      <c r="E441" s="94"/>
      <c r="F441" s="94"/>
      <c r="G441" s="94"/>
      <c r="H441" s="94"/>
      <c r="I441" s="109"/>
      <c r="J441" s="94"/>
      <c r="K441" s="94"/>
      <c r="L441" s="94"/>
      <c r="M441" s="94"/>
      <c r="N441" s="94"/>
    </row>
    <row r="442" spans="2:16" ht="22.5" x14ac:dyDescent="0.25">
      <c r="B442" s="94"/>
      <c r="C442" s="96">
        <v>45021</v>
      </c>
      <c r="D442" s="96">
        <v>45021</v>
      </c>
      <c r="E442" s="97" t="s">
        <v>780</v>
      </c>
      <c r="F442" s="97" t="s">
        <v>157</v>
      </c>
      <c r="G442" s="98" t="s">
        <v>385</v>
      </c>
      <c r="H442" s="99">
        <v>35</v>
      </c>
      <c r="I442" s="109"/>
      <c r="J442" s="99">
        <v>7</v>
      </c>
      <c r="K442" s="94"/>
      <c r="L442" s="99">
        <v>42</v>
      </c>
      <c r="M442" s="94"/>
      <c r="N442" s="98" t="s">
        <v>781</v>
      </c>
    </row>
    <row r="443" spans="2:16" ht="22.5" x14ac:dyDescent="0.25">
      <c r="B443" s="94"/>
      <c r="C443" s="96">
        <v>45033</v>
      </c>
      <c r="D443" s="96">
        <v>45033</v>
      </c>
      <c r="E443" s="97" t="s">
        <v>782</v>
      </c>
      <c r="F443" s="97" t="s">
        <v>157</v>
      </c>
      <c r="G443" s="98" t="s">
        <v>385</v>
      </c>
      <c r="H443" s="99">
        <v>17</v>
      </c>
      <c r="I443" s="109"/>
      <c r="J443" s="99">
        <v>3.4</v>
      </c>
      <c r="K443" s="94"/>
      <c r="L443" s="99">
        <v>20.399999999999999</v>
      </c>
      <c r="M443" s="94"/>
      <c r="N443" s="98" t="s">
        <v>781</v>
      </c>
    </row>
    <row r="444" spans="2:16" ht="22.5" x14ac:dyDescent="0.25">
      <c r="B444" s="94"/>
      <c r="C444" s="96">
        <v>45048</v>
      </c>
      <c r="D444" s="96">
        <v>45048</v>
      </c>
      <c r="E444" s="97" t="s">
        <v>783</v>
      </c>
      <c r="F444" s="97" t="s">
        <v>184</v>
      </c>
      <c r="G444" s="98" t="s">
        <v>385</v>
      </c>
      <c r="H444" s="99">
        <v>6.67</v>
      </c>
      <c r="I444" s="109"/>
      <c r="J444" s="99">
        <v>1.33</v>
      </c>
      <c r="K444" s="94"/>
      <c r="L444" s="99">
        <v>8</v>
      </c>
      <c r="M444" s="94"/>
      <c r="N444" s="98" t="s">
        <v>784</v>
      </c>
    </row>
    <row r="445" spans="2:16" ht="22.5" x14ac:dyDescent="0.25">
      <c r="B445" s="94"/>
      <c r="C445" s="96">
        <v>45072</v>
      </c>
      <c r="D445" s="96">
        <v>45072</v>
      </c>
      <c r="E445" s="97" t="s">
        <v>785</v>
      </c>
      <c r="F445" s="97" t="s">
        <v>184</v>
      </c>
      <c r="G445" s="98" t="s">
        <v>385</v>
      </c>
      <c r="H445" s="99">
        <v>74</v>
      </c>
      <c r="I445" s="109"/>
      <c r="J445" s="99">
        <v>14.8</v>
      </c>
      <c r="K445" s="94"/>
      <c r="L445" s="99">
        <v>88.8</v>
      </c>
      <c r="M445" s="94"/>
      <c r="N445" s="98" t="s">
        <v>786</v>
      </c>
    </row>
    <row r="446" spans="2:16" ht="22.5" x14ac:dyDescent="0.25">
      <c r="B446" s="94"/>
      <c r="C446" s="96">
        <v>45072</v>
      </c>
      <c r="D446" s="96">
        <v>45072</v>
      </c>
      <c r="E446" s="97" t="s">
        <v>787</v>
      </c>
      <c r="F446" s="97" t="s">
        <v>184</v>
      </c>
      <c r="G446" s="98" t="s">
        <v>385</v>
      </c>
      <c r="H446" s="99">
        <v>16</v>
      </c>
      <c r="I446" s="109"/>
      <c r="J446" s="99">
        <v>3.2</v>
      </c>
      <c r="K446" s="94"/>
      <c r="L446" s="99">
        <v>19.2</v>
      </c>
      <c r="M446" s="94"/>
      <c r="N446" s="98" t="s">
        <v>788</v>
      </c>
    </row>
    <row r="447" spans="2:16" ht="22.5" x14ac:dyDescent="0.25">
      <c r="B447" s="94"/>
      <c r="C447" s="96">
        <v>45072</v>
      </c>
      <c r="D447" s="96">
        <v>45072</v>
      </c>
      <c r="E447" s="97" t="s">
        <v>789</v>
      </c>
      <c r="F447" s="97" t="s">
        <v>184</v>
      </c>
      <c r="G447" s="98" t="s">
        <v>385</v>
      </c>
      <c r="H447" s="99">
        <v>50</v>
      </c>
      <c r="I447" s="109"/>
      <c r="J447" s="99">
        <v>10</v>
      </c>
      <c r="K447" s="94"/>
      <c r="L447" s="99">
        <v>60</v>
      </c>
      <c r="M447" s="94"/>
      <c r="N447" s="98" t="s">
        <v>790</v>
      </c>
    </row>
    <row r="448" spans="2:16" ht="22.5" x14ac:dyDescent="0.25">
      <c r="B448" s="94"/>
      <c r="C448" s="96">
        <v>45091</v>
      </c>
      <c r="D448" s="96">
        <v>45091</v>
      </c>
      <c r="E448" s="97" t="s">
        <v>791</v>
      </c>
      <c r="F448" s="97" t="s">
        <v>166</v>
      </c>
      <c r="G448" s="98" t="s">
        <v>385</v>
      </c>
      <c r="H448" s="99">
        <v>50</v>
      </c>
      <c r="I448" s="109"/>
      <c r="J448" s="99">
        <v>10</v>
      </c>
      <c r="K448" s="94"/>
      <c r="L448" s="99">
        <v>60</v>
      </c>
      <c r="M448" s="94"/>
      <c r="N448" s="98" t="s">
        <v>792</v>
      </c>
    </row>
    <row r="449" spans="2:16" ht="22.5" x14ac:dyDescent="0.25">
      <c r="B449" s="94"/>
      <c r="C449" s="96">
        <v>45091</v>
      </c>
      <c r="D449" s="96">
        <v>45091</v>
      </c>
      <c r="E449" s="97" t="s">
        <v>793</v>
      </c>
      <c r="F449" s="97" t="s">
        <v>166</v>
      </c>
      <c r="G449" s="98" t="s">
        <v>385</v>
      </c>
      <c r="H449" s="99">
        <v>40</v>
      </c>
      <c r="I449" s="109"/>
      <c r="J449" s="99">
        <v>8</v>
      </c>
      <c r="K449" s="94"/>
      <c r="L449" s="99">
        <v>48</v>
      </c>
      <c r="M449" s="94"/>
      <c r="N449" s="98" t="s">
        <v>794</v>
      </c>
    </row>
    <row r="450" spans="2:16" x14ac:dyDescent="0.25">
      <c r="B450" s="94"/>
      <c r="C450" s="96">
        <v>45117</v>
      </c>
      <c r="D450" s="96">
        <v>45117</v>
      </c>
      <c r="E450" s="97" t="s">
        <v>795</v>
      </c>
      <c r="F450" s="97" t="s">
        <v>194</v>
      </c>
      <c r="G450" s="98" t="s">
        <v>278</v>
      </c>
      <c r="H450" s="99">
        <v>30.98</v>
      </c>
      <c r="I450" s="109"/>
      <c r="J450" s="99">
        <v>6.2</v>
      </c>
      <c r="K450" s="94"/>
      <c r="L450" s="99">
        <v>37.18</v>
      </c>
      <c r="M450" s="94"/>
      <c r="N450" s="98" t="s">
        <v>796</v>
      </c>
    </row>
    <row r="451" spans="2:16" ht="22.5" x14ac:dyDescent="0.25">
      <c r="B451" s="94"/>
      <c r="C451" s="96">
        <v>45177</v>
      </c>
      <c r="D451" s="96">
        <v>45177</v>
      </c>
      <c r="E451" s="97" t="s">
        <v>797</v>
      </c>
      <c r="F451" s="97" t="s">
        <v>148</v>
      </c>
      <c r="G451" s="98" t="s">
        <v>385</v>
      </c>
      <c r="H451" s="99">
        <v>16</v>
      </c>
      <c r="I451" s="109"/>
      <c r="J451" s="99">
        <v>3.2</v>
      </c>
      <c r="K451" s="94"/>
      <c r="L451" s="99">
        <v>19.2</v>
      </c>
      <c r="M451" s="94"/>
      <c r="N451" s="98" t="s">
        <v>798</v>
      </c>
    </row>
    <row r="452" spans="2:16" ht="22.5" x14ac:dyDescent="0.25">
      <c r="B452" s="94"/>
      <c r="C452" s="96">
        <v>45177</v>
      </c>
      <c r="D452" s="96">
        <v>45177</v>
      </c>
      <c r="E452" s="97" t="s">
        <v>799</v>
      </c>
      <c r="F452" s="97" t="s">
        <v>148</v>
      </c>
      <c r="G452" s="98" t="s">
        <v>385</v>
      </c>
      <c r="H452" s="99">
        <v>16</v>
      </c>
      <c r="I452" s="109"/>
      <c r="J452" s="99">
        <v>3.2</v>
      </c>
      <c r="K452" s="94"/>
      <c r="L452" s="99">
        <v>19.2</v>
      </c>
      <c r="M452" s="94"/>
      <c r="N452" s="98" t="s">
        <v>800</v>
      </c>
      <c r="O452" s="136"/>
      <c r="P452" s="140"/>
    </row>
    <row r="453" spans="2:16" s="125" customFormat="1" ht="21" x14ac:dyDescent="0.25">
      <c r="B453" s="126"/>
      <c r="C453" s="121"/>
      <c r="D453" s="121"/>
      <c r="E453" s="122"/>
      <c r="F453" s="122"/>
      <c r="G453" s="123" t="s">
        <v>835</v>
      </c>
      <c r="H453" s="124">
        <v>150</v>
      </c>
      <c r="I453" s="127"/>
      <c r="J453" s="124"/>
      <c r="K453" s="126"/>
      <c r="L453" s="124"/>
      <c r="M453" s="126"/>
      <c r="N453" s="123" t="s">
        <v>836</v>
      </c>
      <c r="O453" s="136"/>
      <c r="P453" s="140"/>
    </row>
    <row r="454" spans="2:16" s="125" customFormat="1" x14ac:dyDescent="0.25">
      <c r="B454" s="126"/>
      <c r="C454" s="121"/>
      <c r="D454" s="128">
        <v>45216</v>
      </c>
      <c r="E454" s="129"/>
      <c r="F454" s="129"/>
      <c r="G454" s="130" t="s">
        <v>827</v>
      </c>
      <c r="H454" s="131">
        <v>10</v>
      </c>
      <c r="I454" s="132"/>
      <c r="J454" s="131"/>
      <c r="K454" s="132"/>
      <c r="L454" s="131"/>
      <c r="M454" s="132"/>
      <c r="N454" s="130" t="s">
        <v>828</v>
      </c>
      <c r="O454" s="136"/>
      <c r="P454" s="140"/>
    </row>
    <row r="455" spans="2:16" s="125" customFormat="1" x14ac:dyDescent="0.25">
      <c r="B455" s="126"/>
      <c r="C455" s="121"/>
      <c r="D455" s="128">
        <v>45216</v>
      </c>
      <c r="E455" s="129"/>
      <c r="F455" s="129"/>
      <c r="G455" s="130" t="s">
        <v>827</v>
      </c>
      <c r="H455" s="131">
        <v>16</v>
      </c>
      <c r="I455" s="132"/>
      <c r="J455" s="131"/>
      <c r="K455" s="132"/>
      <c r="L455" s="131"/>
      <c r="M455" s="132"/>
      <c r="N455" s="130" t="s">
        <v>829</v>
      </c>
      <c r="O455" s="134"/>
      <c r="P455" s="138"/>
    </row>
    <row r="456" spans="2:16" x14ac:dyDescent="0.25">
      <c r="B456" s="94"/>
      <c r="C456" s="94"/>
      <c r="D456" s="94"/>
      <c r="E456" s="94"/>
      <c r="F456" s="94"/>
      <c r="G456" s="94"/>
      <c r="H456" s="99" t="s">
        <v>151</v>
      </c>
      <c r="I456" s="110">
        <f>SUM(H442:H455)</f>
        <v>527.65000000000009</v>
      </c>
      <c r="J456" s="99" t="s">
        <v>152</v>
      </c>
      <c r="K456" s="99">
        <v>70.33</v>
      </c>
      <c r="L456" s="99" t="s">
        <v>153</v>
      </c>
      <c r="M456" s="99">
        <v>421.98</v>
      </c>
      <c r="N456" s="94"/>
    </row>
    <row r="457" spans="2:16" x14ac:dyDescent="0.25">
      <c r="B457" s="93" t="s">
        <v>801</v>
      </c>
      <c r="C457" s="94"/>
      <c r="D457" s="94"/>
      <c r="E457" s="94"/>
      <c r="F457" s="94"/>
      <c r="G457" s="94"/>
      <c r="H457" s="94"/>
      <c r="I457" s="109"/>
      <c r="J457" s="94"/>
      <c r="K457" s="94"/>
      <c r="L457" s="94"/>
      <c r="M457" s="94"/>
      <c r="N457" s="94"/>
    </row>
    <row r="458" spans="2:16" x14ac:dyDescent="0.25">
      <c r="B458" s="93" t="s">
        <v>802</v>
      </c>
      <c r="C458" s="94"/>
      <c r="D458" s="94"/>
      <c r="E458" s="94"/>
      <c r="F458" s="94"/>
      <c r="G458" s="94"/>
      <c r="H458" s="94"/>
      <c r="I458" s="109"/>
      <c r="J458" s="94"/>
      <c r="K458" s="94"/>
      <c r="L458" s="94"/>
      <c r="M458" s="94"/>
    </row>
    <row r="459" spans="2:16" x14ac:dyDescent="0.25">
      <c r="B459" s="93" t="s">
        <v>803</v>
      </c>
      <c r="C459" s="94"/>
      <c r="D459" s="94"/>
      <c r="E459" s="94"/>
      <c r="F459" s="94"/>
      <c r="G459" s="94"/>
      <c r="H459" s="94"/>
      <c r="I459" s="109"/>
      <c r="J459" s="94"/>
      <c r="K459" s="94"/>
      <c r="L459" s="94"/>
      <c r="M459" s="94"/>
    </row>
    <row r="460" spans="2:16" x14ac:dyDescent="0.25">
      <c r="B460" s="93" t="s">
        <v>804</v>
      </c>
      <c r="C460" s="94"/>
      <c r="D460" s="94"/>
      <c r="E460" s="94"/>
      <c r="F460" s="94"/>
      <c r="G460" s="94"/>
      <c r="H460" s="94"/>
      <c r="I460" s="109"/>
      <c r="J460" s="94"/>
      <c r="K460" s="94"/>
      <c r="L460" s="94"/>
      <c r="M460" s="94"/>
    </row>
    <row r="461" spans="2:16" x14ac:dyDescent="0.25">
      <c r="B461" s="94"/>
      <c r="C461" s="94"/>
      <c r="D461" s="94"/>
      <c r="E461" s="94"/>
      <c r="F461" s="94"/>
      <c r="G461" s="94"/>
      <c r="H461" s="99" t="s">
        <v>268</v>
      </c>
      <c r="I461" s="110">
        <f>SUM(I114,I118,I124,I126,I145,I155,I162,I174,I180,I185,I189,I193,I200,I204,I212,I226,I239,I244,I254,I270,I276,I295,I304,I316,I338,I341,I350,I376,I390,I425,I435,I440,I456)</f>
        <v>124257.73</v>
      </c>
      <c r="J461" s="99" t="s">
        <v>269</v>
      </c>
      <c r="K461" s="99">
        <v>3107.08</v>
      </c>
      <c r="L461" s="99" t="s">
        <v>270</v>
      </c>
      <c r="M461" s="99">
        <v>100367.72</v>
      </c>
    </row>
  </sheetData>
  <pageMargins left="0.7" right="0.7" top="0.75" bottom="0.75" header="0.3" footer="0.3"/>
  <pageSetup paperSize="9" scale="5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97F5-9483-4660-AF94-A72E7C1C6981}">
  <dimension ref="A1:D4"/>
  <sheetViews>
    <sheetView workbookViewId="0">
      <selection activeCell="B1" sqref="B1"/>
    </sheetView>
  </sheetViews>
  <sheetFormatPr defaultRowHeight="15" x14ac:dyDescent="0.25"/>
  <sheetData>
    <row r="1" spans="1:4" x14ac:dyDescent="0.25">
      <c r="A1">
        <v>3414.4</v>
      </c>
      <c r="B1">
        <v>249190</v>
      </c>
      <c r="C1" s="231">
        <f>B1/A1</f>
        <v>72.982075913776939</v>
      </c>
    </row>
    <row r="2" spans="1:4" x14ac:dyDescent="0.25">
      <c r="A2">
        <v>3414.4</v>
      </c>
      <c r="B2">
        <v>288280</v>
      </c>
      <c r="C2" s="231">
        <f>B2/A2</f>
        <v>84.430646672914719</v>
      </c>
    </row>
    <row r="3" spans="1:4" x14ac:dyDescent="0.25">
      <c r="C3" s="231">
        <f>C2-C1</f>
        <v>11.44857075913778</v>
      </c>
      <c r="D3" s="1">
        <f>C3/C1</f>
        <v>0.15686825314017433</v>
      </c>
    </row>
    <row r="4" spans="1:4" x14ac:dyDescent="0.25">
      <c r="D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54F0-018E-4F54-B768-B1FBE12620A3}">
  <dimension ref="A1:T77"/>
  <sheetViews>
    <sheetView workbookViewId="0">
      <selection activeCell="S70" sqref="S70"/>
    </sheetView>
  </sheetViews>
  <sheetFormatPr defaultColWidth="9.140625" defaultRowHeight="15" x14ac:dyDescent="0.25"/>
  <cols>
    <col min="1" max="4" width="9.140625" style="95"/>
    <col min="5" max="5" width="12.140625" style="95" customWidth="1"/>
    <col min="6" max="6" width="40" style="95" customWidth="1"/>
    <col min="7" max="19" width="9.140625" style="95"/>
    <col min="20" max="20" width="12.140625" style="95" customWidth="1"/>
    <col min="21" max="16384" width="9.140625" style="95"/>
  </cols>
  <sheetData>
    <row r="1" spans="1:19" x14ac:dyDescent="0.25">
      <c r="E1" s="177"/>
      <c r="F1" s="178"/>
      <c r="G1" s="179" t="s">
        <v>902</v>
      </c>
      <c r="H1" s="179" t="s">
        <v>902</v>
      </c>
      <c r="I1" s="179" t="s">
        <v>902</v>
      </c>
      <c r="J1" s="179" t="s">
        <v>902</v>
      </c>
      <c r="K1" s="179" t="s">
        <v>902</v>
      </c>
      <c r="L1" s="179" t="s">
        <v>902</v>
      </c>
      <c r="M1" s="179" t="s">
        <v>902</v>
      </c>
      <c r="N1" s="179" t="s">
        <v>902</v>
      </c>
      <c r="O1" s="179" t="s">
        <v>897</v>
      </c>
      <c r="P1" s="179" t="s">
        <v>897</v>
      </c>
      <c r="Q1" s="179" t="s">
        <v>897</v>
      </c>
      <c r="R1" s="179" t="s">
        <v>897</v>
      </c>
      <c r="S1" s="180"/>
    </row>
    <row r="2" spans="1:19" x14ac:dyDescent="0.25">
      <c r="E2" s="146"/>
      <c r="F2" s="134" t="s">
        <v>907</v>
      </c>
      <c r="G2" s="134" t="s">
        <v>882</v>
      </c>
      <c r="H2" s="134" t="s">
        <v>883</v>
      </c>
      <c r="I2" s="134" t="s">
        <v>884</v>
      </c>
      <c r="J2" s="134" t="s">
        <v>885</v>
      </c>
      <c r="K2" s="134" t="s">
        <v>887</v>
      </c>
      <c r="L2" s="134" t="s">
        <v>888</v>
      </c>
      <c r="M2" s="134" t="s">
        <v>889</v>
      </c>
      <c r="N2" s="134" t="s">
        <v>890</v>
      </c>
      <c r="O2" s="134" t="s">
        <v>886</v>
      </c>
      <c r="P2" s="134" t="s">
        <v>891</v>
      </c>
      <c r="Q2" s="134" t="s">
        <v>892</v>
      </c>
      <c r="R2" s="134" t="s">
        <v>893</v>
      </c>
      <c r="S2" s="181" t="s">
        <v>3</v>
      </c>
    </row>
    <row r="3" spans="1:19" x14ac:dyDescent="0.25">
      <c r="E3" s="146" t="s">
        <v>879</v>
      </c>
      <c r="F3" s="134" t="s">
        <v>895</v>
      </c>
      <c r="G3" s="138">
        <f>SUM(G12:G15)</f>
        <v>6757.42</v>
      </c>
      <c r="H3" s="138">
        <f>SUM(G18:G22)</f>
        <v>6703.25</v>
      </c>
      <c r="I3" s="138">
        <f>SUM(G23:G25)+G27</f>
        <v>6641.0199999999995</v>
      </c>
      <c r="J3" s="138">
        <f>SUM(G29:G32)</f>
        <v>7158.71</v>
      </c>
      <c r="K3" s="138">
        <f>SUM(G34:G35)</f>
        <v>3510.55</v>
      </c>
      <c r="L3" s="138">
        <f>SUM(G36,G38)</f>
        <v>3772.7200000000003</v>
      </c>
      <c r="M3" s="138">
        <v>4984.3900000000003</v>
      </c>
      <c r="N3" s="138">
        <v>4630.24</v>
      </c>
      <c r="O3" s="138">
        <v>4630.24</v>
      </c>
      <c r="P3" s="138">
        <f>4630.24-65+100</f>
        <v>4665.24</v>
      </c>
      <c r="Q3" s="138">
        <f>4630.24-65</f>
        <v>4565.24</v>
      </c>
      <c r="R3" s="138">
        <f>4630.24-65</f>
        <v>4565.24</v>
      </c>
      <c r="S3" s="147">
        <f>SUM(G3:R3)</f>
        <v>62584.259999999987</v>
      </c>
    </row>
    <row r="4" spans="1:19" x14ac:dyDescent="0.25">
      <c r="E4" s="146" t="s">
        <v>879</v>
      </c>
      <c r="F4" s="134" t="s">
        <v>733</v>
      </c>
      <c r="G4" s="138">
        <f>G16</f>
        <v>2126.84</v>
      </c>
      <c r="H4" s="138">
        <f>G17</f>
        <v>2613.3200000000002</v>
      </c>
      <c r="I4" s="138">
        <f>G26</f>
        <v>2601.46</v>
      </c>
      <c r="J4" s="138">
        <f>G28</f>
        <v>2904.46</v>
      </c>
      <c r="K4" s="138">
        <f>G33</f>
        <v>1271.75</v>
      </c>
      <c r="L4" s="138">
        <f>G37</f>
        <v>1477.83</v>
      </c>
      <c r="M4" s="138">
        <v>1430.79</v>
      </c>
      <c r="N4" s="138">
        <v>1376.78</v>
      </c>
      <c r="O4" s="138">
        <v>1376.78</v>
      </c>
      <c r="P4" s="138">
        <f>1376.78+359</f>
        <v>1735.78</v>
      </c>
      <c r="Q4" s="138">
        <f>1376.78+359</f>
        <v>1735.78</v>
      </c>
      <c r="R4" s="138">
        <f>1376.78+359</f>
        <v>1735.78</v>
      </c>
      <c r="S4" s="147">
        <f t="shared" ref="S4:S7" si="0">SUM(G4:R4)</f>
        <v>22387.35</v>
      </c>
    </row>
    <row r="5" spans="1:19" x14ac:dyDescent="0.25">
      <c r="E5" s="146" t="s">
        <v>894</v>
      </c>
      <c r="F5" s="134"/>
      <c r="G5" s="138">
        <f>SUM(G3:G4)</f>
        <v>8884.26</v>
      </c>
      <c r="H5" s="138">
        <f t="shared" ref="H5:R5" si="1">SUM(H3:H4)</f>
        <v>9316.57</v>
      </c>
      <c r="I5" s="138">
        <f t="shared" si="1"/>
        <v>9242.48</v>
      </c>
      <c r="J5" s="138">
        <f t="shared" si="1"/>
        <v>10063.17</v>
      </c>
      <c r="K5" s="138">
        <f t="shared" si="1"/>
        <v>4782.3</v>
      </c>
      <c r="L5" s="138">
        <f t="shared" si="1"/>
        <v>5250.55</v>
      </c>
      <c r="M5" s="138">
        <f t="shared" si="1"/>
        <v>6415.18</v>
      </c>
      <c r="N5" s="138">
        <f t="shared" si="1"/>
        <v>6007.0199999999995</v>
      </c>
      <c r="O5" s="138">
        <f t="shared" si="1"/>
        <v>6007.0199999999995</v>
      </c>
      <c r="P5" s="138">
        <f t="shared" si="1"/>
        <v>6401.0199999999995</v>
      </c>
      <c r="Q5" s="138">
        <f t="shared" si="1"/>
        <v>6301.0199999999995</v>
      </c>
      <c r="R5" s="138">
        <f t="shared" si="1"/>
        <v>6301.0199999999995</v>
      </c>
      <c r="S5" s="147">
        <f t="shared" si="0"/>
        <v>84971.610000000015</v>
      </c>
    </row>
    <row r="6" spans="1:19" x14ac:dyDescent="0.25">
      <c r="E6" s="146" t="s">
        <v>880</v>
      </c>
      <c r="F6" s="134" t="s">
        <v>881</v>
      </c>
      <c r="G6" s="138">
        <f>G43</f>
        <v>2873.67</v>
      </c>
      <c r="H6" s="138">
        <f>G44</f>
        <v>2321.5300000000002</v>
      </c>
      <c r="I6" s="138">
        <f>G45</f>
        <v>2300.87</v>
      </c>
      <c r="J6" s="138">
        <f>G46</f>
        <v>2874.74</v>
      </c>
      <c r="K6" s="138">
        <f>G47</f>
        <v>1095.06</v>
      </c>
      <c r="L6" s="138">
        <f>G48</f>
        <v>1300.22</v>
      </c>
      <c r="M6" s="138">
        <v>1377.27</v>
      </c>
      <c r="N6" s="138">
        <v>1226.8599999999999</v>
      </c>
      <c r="O6" s="138">
        <v>1226.8599999999999</v>
      </c>
      <c r="P6" s="138">
        <v>1226.8599999999999</v>
      </c>
      <c r="Q6" s="138">
        <v>1226.8599999999999</v>
      </c>
      <c r="R6" s="138">
        <v>1226.8599999999999</v>
      </c>
      <c r="S6" s="147">
        <f t="shared" si="0"/>
        <v>20277.660000000003</v>
      </c>
    </row>
    <row r="7" spans="1:19" x14ac:dyDescent="0.25">
      <c r="E7" s="146" t="s">
        <v>3</v>
      </c>
      <c r="F7" s="134"/>
      <c r="G7" s="138">
        <f t="shared" ref="G7:R7" si="2">SUM(G5:G6)</f>
        <v>11757.93</v>
      </c>
      <c r="H7" s="138">
        <f t="shared" si="2"/>
        <v>11638.1</v>
      </c>
      <c r="I7" s="138">
        <f t="shared" si="2"/>
        <v>11543.349999999999</v>
      </c>
      <c r="J7" s="138">
        <f t="shared" si="2"/>
        <v>12937.91</v>
      </c>
      <c r="K7" s="138">
        <f t="shared" si="2"/>
        <v>5877.3600000000006</v>
      </c>
      <c r="L7" s="138">
        <f t="shared" si="2"/>
        <v>6550.77</v>
      </c>
      <c r="M7" s="138">
        <f t="shared" si="2"/>
        <v>7792.4500000000007</v>
      </c>
      <c r="N7" s="138">
        <f t="shared" si="2"/>
        <v>7233.8799999999992</v>
      </c>
      <c r="O7" s="138">
        <f t="shared" si="2"/>
        <v>7233.8799999999992</v>
      </c>
      <c r="P7" s="138">
        <f t="shared" si="2"/>
        <v>7627.8799999999992</v>
      </c>
      <c r="Q7" s="138">
        <f t="shared" si="2"/>
        <v>7527.8799999999992</v>
      </c>
      <c r="R7" s="138">
        <f t="shared" si="2"/>
        <v>7527.8799999999992</v>
      </c>
      <c r="S7" s="147">
        <f t="shared" si="0"/>
        <v>105249.27000000002</v>
      </c>
    </row>
    <row r="8" spans="1:19" x14ac:dyDescent="0.25">
      <c r="E8" s="148" t="s">
        <v>896</v>
      </c>
      <c r="F8" s="182"/>
      <c r="G8" s="183">
        <f>G7</f>
        <v>11757.93</v>
      </c>
      <c r="H8" s="183">
        <f>SUM(G8+H7)</f>
        <v>23396.03</v>
      </c>
      <c r="I8" s="183">
        <f t="shared" ref="I8:R8" si="3">SUM(H8+I7)</f>
        <v>34939.379999999997</v>
      </c>
      <c r="J8" s="183">
        <f t="shared" si="3"/>
        <v>47877.289999999994</v>
      </c>
      <c r="K8" s="183">
        <f t="shared" si="3"/>
        <v>53754.649999999994</v>
      </c>
      <c r="L8" s="183">
        <f t="shared" si="3"/>
        <v>60305.42</v>
      </c>
      <c r="M8" s="183">
        <f t="shared" si="3"/>
        <v>68097.87</v>
      </c>
      <c r="N8" s="183">
        <f t="shared" si="3"/>
        <v>75331.75</v>
      </c>
      <c r="O8" s="183">
        <f t="shared" si="3"/>
        <v>82565.63</v>
      </c>
      <c r="P8" s="183">
        <f t="shared" si="3"/>
        <v>90193.510000000009</v>
      </c>
      <c r="Q8" s="183">
        <f t="shared" si="3"/>
        <v>97721.390000000014</v>
      </c>
      <c r="R8" s="183">
        <f t="shared" si="3"/>
        <v>105249.27000000002</v>
      </c>
      <c r="S8" s="149">
        <f>R8</f>
        <v>105249.27000000002</v>
      </c>
    </row>
    <row r="10" spans="1:19" hidden="1" x14ac:dyDescent="0.25"/>
    <row r="11" spans="1:19" hidden="1" x14ac:dyDescent="0.25">
      <c r="A11" s="93" t="s">
        <v>724</v>
      </c>
      <c r="B11" s="94"/>
      <c r="C11" s="94"/>
      <c r="D11" s="94"/>
      <c r="E11" s="94"/>
      <c r="F11" s="94"/>
      <c r="G11" s="94"/>
      <c r="H11" s="109"/>
      <c r="I11" s="94"/>
      <c r="J11" s="94"/>
      <c r="K11" s="94"/>
      <c r="L11" s="94"/>
      <c r="M11" s="94"/>
    </row>
    <row r="12" spans="1:19" hidden="1" x14ac:dyDescent="0.25">
      <c r="A12" s="94"/>
      <c r="B12" s="96">
        <v>45021</v>
      </c>
      <c r="C12" s="96">
        <v>45021</v>
      </c>
      <c r="D12" s="97" t="s">
        <v>725</v>
      </c>
      <c r="E12" s="97" t="s">
        <v>157</v>
      </c>
      <c r="F12" s="98" t="s">
        <v>278</v>
      </c>
      <c r="G12" s="99">
        <v>2971.27</v>
      </c>
      <c r="H12" s="109"/>
      <c r="I12" s="99">
        <v>0</v>
      </c>
      <c r="J12" s="94"/>
      <c r="K12" s="99">
        <v>2971.27</v>
      </c>
      <c r="L12" s="94"/>
      <c r="M12" s="98" t="s">
        <v>726</v>
      </c>
    </row>
    <row r="13" spans="1:19" hidden="1" x14ac:dyDescent="0.25">
      <c r="A13" s="94"/>
      <c r="B13" s="96">
        <v>45021</v>
      </c>
      <c r="C13" s="96">
        <v>45021</v>
      </c>
      <c r="D13" s="97" t="s">
        <v>727</v>
      </c>
      <c r="E13" s="97" t="s">
        <v>157</v>
      </c>
      <c r="F13" s="98" t="s">
        <v>306</v>
      </c>
      <c r="G13" s="99">
        <v>1373</v>
      </c>
      <c r="H13" s="109"/>
      <c r="I13" s="99">
        <v>0</v>
      </c>
      <c r="J13" s="94"/>
      <c r="K13" s="99">
        <v>1373</v>
      </c>
      <c r="L13" s="94"/>
      <c r="M13" s="98" t="s">
        <v>726</v>
      </c>
    </row>
    <row r="14" spans="1:19" hidden="1" x14ac:dyDescent="0.25">
      <c r="A14" s="94"/>
      <c r="B14" s="96">
        <v>45021</v>
      </c>
      <c r="C14" s="96">
        <v>45021</v>
      </c>
      <c r="D14" s="97" t="s">
        <v>728</v>
      </c>
      <c r="E14" s="97" t="s">
        <v>157</v>
      </c>
      <c r="F14" s="98" t="s">
        <v>456</v>
      </c>
      <c r="G14" s="99">
        <v>1819.36</v>
      </c>
      <c r="H14" s="109"/>
      <c r="I14" s="99">
        <v>0</v>
      </c>
      <c r="J14" s="94"/>
      <c r="K14" s="99">
        <v>1819.36</v>
      </c>
      <c r="L14" s="94"/>
      <c r="M14" s="98" t="s">
        <v>726</v>
      </c>
    </row>
    <row r="15" spans="1:19" hidden="1" x14ac:dyDescent="0.25">
      <c r="A15" s="94"/>
      <c r="B15" s="96">
        <v>45021</v>
      </c>
      <c r="C15" s="96">
        <v>45021</v>
      </c>
      <c r="D15" s="97" t="s">
        <v>729</v>
      </c>
      <c r="E15" s="97" t="s">
        <v>157</v>
      </c>
      <c r="F15" s="98" t="s">
        <v>730</v>
      </c>
      <c r="G15" s="99">
        <v>593.79</v>
      </c>
      <c r="H15" s="109"/>
      <c r="I15" s="99">
        <v>0</v>
      </c>
      <c r="J15" s="94"/>
      <c r="K15" s="99">
        <v>593.79</v>
      </c>
      <c r="L15" s="94"/>
      <c r="M15" s="98" t="s">
        <v>726</v>
      </c>
    </row>
    <row r="16" spans="1:19" ht="22.5" hidden="1" x14ac:dyDescent="0.25">
      <c r="A16" s="94"/>
      <c r="B16" s="96">
        <v>45021</v>
      </c>
      <c r="C16" s="96">
        <v>45021</v>
      </c>
      <c r="D16" s="97" t="s">
        <v>731</v>
      </c>
      <c r="E16" s="97" t="s">
        <v>157</v>
      </c>
      <c r="F16" s="98" t="s">
        <v>732</v>
      </c>
      <c r="G16" s="99">
        <v>2126.84</v>
      </c>
      <c r="H16" s="109"/>
      <c r="I16" s="99">
        <v>0</v>
      </c>
      <c r="J16" s="94"/>
      <c r="K16" s="99">
        <v>2126.84</v>
      </c>
      <c r="L16" s="94"/>
      <c r="M16" s="98" t="s">
        <v>733</v>
      </c>
    </row>
    <row r="17" spans="1:13" ht="22.5" hidden="1" x14ac:dyDescent="0.25">
      <c r="A17" s="94"/>
      <c r="B17" s="96">
        <v>45051</v>
      </c>
      <c r="C17" s="96">
        <v>45051</v>
      </c>
      <c r="D17" s="97" t="s">
        <v>734</v>
      </c>
      <c r="E17" s="97" t="s">
        <v>184</v>
      </c>
      <c r="F17" s="98" t="s">
        <v>732</v>
      </c>
      <c r="G17" s="99">
        <v>2613.3200000000002</v>
      </c>
      <c r="H17" s="109"/>
      <c r="I17" s="99">
        <v>0</v>
      </c>
      <c r="J17" s="94"/>
      <c r="K17" s="99">
        <v>2613.3200000000002</v>
      </c>
      <c r="L17" s="94"/>
      <c r="M17" s="98" t="s">
        <v>735</v>
      </c>
    </row>
    <row r="18" spans="1:13" hidden="1" x14ac:dyDescent="0.25">
      <c r="B18" s="96">
        <v>45051</v>
      </c>
      <c r="C18" s="96">
        <v>45051</v>
      </c>
      <c r="D18" s="97" t="s">
        <v>736</v>
      </c>
      <c r="E18" s="97" t="s">
        <v>184</v>
      </c>
      <c r="F18" s="98" t="s">
        <v>306</v>
      </c>
      <c r="G18" s="99">
        <v>1355.42</v>
      </c>
      <c r="H18" s="109"/>
      <c r="I18" s="99">
        <v>0</v>
      </c>
      <c r="J18" s="94"/>
      <c r="K18" s="99">
        <v>1355.42</v>
      </c>
      <c r="L18" s="94"/>
      <c r="M18" s="98" t="s">
        <v>726</v>
      </c>
    </row>
    <row r="19" spans="1:13" hidden="1" x14ac:dyDescent="0.25">
      <c r="B19" s="96">
        <v>45051</v>
      </c>
      <c r="C19" s="96">
        <v>45051</v>
      </c>
      <c r="D19" s="97" t="s">
        <v>737</v>
      </c>
      <c r="E19" s="97" t="s">
        <v>184</v>
      </c>
      <c r="F19" s="98" t="s">
        <v>456</v>
      </c>
      <c r="G19" s="99">
        <v>1819.56</v>
      </c>
      <c r="H19" s="109"/>
      <c r="I19" s="99">
        <v>0</v>
      </c>
      <c r="J19" s="94"/>
      <c r="K19" s="99">
        <v>1819.56</v>
      </c>
      <c r="L19" s="94"/>
      <c r="M19" s="98" t="s">
        <v>726</v>
      </c>
    </row>
    <row r="20" spans="1:13" hidden="1" x14ac:dyDescent="0.25">
      <c r="B20" s="96">
        <v>45051</v>
      </c>
      <c r="C20" s="96">
        <v>45051</v>
      </c>
      <c r="D20" s="97" t="s">
        <v>738</v>
      </c>
      <c r="E20" s="97" t="s">
        <v>184</v>
      </c>
      <c r="F20" s="98" t="s">
        <v>730</v>
      </c>
      <c r="G20" s="99">
        <v>565.19000000000005</v>
      </c>
      <c r="H20" s="109"/>
      <c r="I20" s="99">
        <v>0</v>
      </c>
      <c r="J20" s="94"/>
      <c r="K20" s="99">
        <v>565.19000000000005</v>
      </c>
      <c r="L20" s="94"/>
      <c r="M20" s="98" t="s">
        <v>726</v>
      </c>
    </row>
    <row r="21" spans="1:13" hidden="1" x14ac:dyDescent="0.25">
      <c r="B21" s="96">
        <v>45051</v>
      </c>
      <c r="C21" s="96">
        <v>45051</v>
      </c>
      <c r="D21" s="97" t="s">
        <v>739</v>
      </c>
      <c r="E21" s="97" t="s">
        <v>740</v>
      </c>
      <c r="F21" s="98" t="s">
        <v>278</v>
      </c>
      <c r="G21" s="99">
        <v>2932.08</v>
      </c>
      <c r="H21" s="109"/>
      <c r="I21" s="99">
        <v>0</v>
      </c>
      <c r="J21" s="94"/>
      <c r="K21" s="99">
        <v>2932.08</v>
      </c>
      <c r="L21" s="94"/>
      <c r="M21" s="98" t="s">
        <v>726</v>
      </c>
    </row>
    <row r="22" spans="1:13" ht="33.75" hidden="1" x14ac:dyDescent="0.25">
      <c r="B22" s="96">
        <v>45055</v>
      </c>
      <c r="C22" s="96">
        <v>45055</v>
      </c>
      <c r="D22" s="97" t="s">
        <v>741</v>
      </c>
      <c r="E22" s="97" t="s">
        <v>184</v>
      </c>
      <c r="F22" s="98" t="s">
        <v>456</v>
      </c>
      <c r="G22" s="99">
        <v>31</v>
      </c>
      <c r="H22" s="109"/>
      <c r="I22" s="99">
        <v>0</v>
      </c>
      <c r="J22" s="94"/>
      <c r="K22" s="99">
        <v>31</v>
      </c>
      <c r="L22" s="94"/>
      <c r="M22" s="98" t="s">
        <v>742</v>
      </c>
    </row>
    <row r="23" spans="1:13" hidden="1" x14ac:dyDescent="0.25">
      <c r="B23" s="96">
        <v>45082</v>
      </c>
      <c r="C23" s="96">
        <v>45082</v>
      </c>
      <c r="D23" s="97" t="s">
        <v>743</v>
      </c>
      <c r="E23" s="97" t="s">
        <v>166</v>
      </c>
      <c r="F23" s="98" t="s">
        <v>730</v>
      </c>
      <c r="G23" s="99">
        <v>565.19000000000005</v>
      </c>
      <c r="H23" s="109"/>
      <c r="I23" s="99">
        <v>0</v>
      </c>
      <c r="J23" s="94"/>
      <c r="K23" s="99">
        <v>565.19000000000005</v>
      </c>
      <c r="L23" s="94"/>
      <c r="M23" s="98" t="s">
        <v>726</v>
      </c>
    </row>
    <row r="24" spans="1:13" hidden="1" x14ac:dyDescent="0.25">
      <c r="B24" s="96">
        <v>45082</v>
      </c>
      <c r="C24" s="96">
        <v>45082</v>
      </c>
      <c r="D24" s="97" t="s">
        <v>744</v>
      </c>
      <c r="E24" s="97" t="s">
        <v>166</v>
      </c>
      <c r="F24" s="98" t="s">
        <v>278</v>
      </c>
      <c r="G24" s="99">
        <v>2932.07</v>
      </c>
      <c r="H24" s="109"/>
      <c r="I24" s="99">
        <v>0</v>
      </c>
      <c r="J24" s="94"/>
      <c r="K24" s="99">
        <v>2932.07</v>
      </c>
      <c r="L24" s="94"/>
      <c r="M24" s="98" t="s">
        <v>726</v>
      </c>
    </row>
    <row r="25" spans="1:13" hidden="1" x14ac:dyDescent="0.25">
      <c r="B25" s="96">
        <v>45082</v>
      </c>
      <c r="C25" s="96">
        <v>45082</v>
      </c>
      <c r="D25" s="97" t="s">
        <v>745</v>
      </c>
      <c r="E25" s="97" t="s">
        <v>166</v>
      </c>
      <c r="F25" s="98" t="s">
        <v>306</v>
      </c>
      <c r="G25" s="99">
        <v>1324.4</v>
      </c>
      <c r="H25" s="109"/>
      <c r="I25" s="99">
        <v>0</v>
      </c>
      <c r="J25" s="94"/>
      <c r="K25" s="99">
        <v>1324.4</v>
      </c>
      <c r="L25" s="94"/>
      <c r="M25" s="98" t="s">
        <v>726</v>
      </c>
    </row>
    <row r="26" spans="1:13" ht="22.5" hidden="1" x14ac:dyDescent="0.25">
      <c r="B26" s="96">
        <v>45082</v>
      </c>
      <c r="C26" s="96">
        <v>45082</v>
      </c>
      <c r="D26" s="97" t="s">
        <v>746</v>
      </c>
      <c r="E26" s="97" t="s">
        <v>166</v>
      </c>
      <c r="F26" s="98" t="s">
        <v>732</v>
      </c>
      <c r="G26" s="99">
        <v>2601.46</v>
      </c>
      <c r="H26" s="109"/>
      <c r="I26" s="99">
        <v>0</v>
      </c>
      <c r="J26" s="94"/>
      <c r="K26" s="99">
        <v>2601.46</v>
      </c>
      <c r="L26" s="94"/>
      <c r="M26" s="98" t="s">
        <v>735</v>
      </c>
    </row>
    <row r="27" spans="1:13" hidden="1" x14ac:dyDescent="0.25">
      <c r="B27" s="96">
        <v>45082</v>
      </c>
      <c r="C27" s="96">
        <v>45082</v>
      </c>
      <c r="D27" s="97" t="s">
        <v>747</v>
      </c>
      <c r="E27" s="97" t="s">
        <v>166</v>
      </c>
      <c r="F27" s="98" t="s">
        <v>456</v>
      </c>
      <c r="G27" s="99">
        <v>1819.36</v>
      </c>
      <c r="H27" s="109"/>
      <c r="I27" s="99">
        <v>0</v>
      </c>
      <c r="J27" s="94"/>
      <c r="K27" s="99">
        <v>1819.36</v>
      </c>
      <c r="L27" s="94"/>
      <c r="M27" s="98" t="s">
        <v>726</v>
      </c>
    </row>
    <row r="28" spans="1:13" ht="22.5" hidden="1" x14ac:dyDescent="0.25">
      <c r="B28" s="96">
        <v>45112</v>
      </c>
      <c r="C28" s="96">
        <v>45112</v>
      </c>
      <c r="D28" s="97" t="s">
        <v>748</v>
      </c>
      <c r="E28" s="97" t="s">
        <v>194</v>
      </c>
      <c r="F28" s="98" t="s">
        <v>732</v>
      </c>
      <c r="G28" s="99">
        <v>2904.46</v>
      </c>
      <c r="H28" s="109"/>
      <c r="I28" s="99">
        <v>0</v>
      </c>
      <c r="J28" s="94"/>
      <c r="K28" s="99">
        <v>2904.46</v>
      </c>
      <c r="L28" s="94"/>
      <c r="M28" s="98" t="s">
        <v>749</v>
      </c>
    </row>
    <row r="29" spans="1:13" hidden="1" x14ac:dyDescent="0.25">
      <c r="B29" s="96">
        <v>45112</v>
      </c>
      <c r="C29" s="96">
        <v>45112</v>
      </c>
      <c r="D29" s="97" t="s">
        <v>750</v>
      </c>
      <c r="E29" s="97" t="s">
        <v>194</v>
      </c>
      <c r="F29" s="98" t="s">
        <v>456</v>
      </c>
      <c r="G29" s="99">
        <v>1899.28</v>
      </c>
      <c r="H29" s="109"/>
      <c r="I29" s="99">
        <v>0</v>
      </c>
      <c r="J29" s="94"/>
      <c r="K29" s="99">
        <v>1899.28</v>
      </c>
      <c r="L29" s="94"/>
      <c r="M29" s="98" t="s">
        <v>726</v>
      </c>
    </row>
    <row r="30" spans="1:13" hidden="1" x14ac:dyDescent="0.25">
      <c r="B30" s="96">
        <v>45112</v>
      </c>
      <c r="C30" s="96">
        <v>45112</v>
      </c>
      <c r="D30" s="97" t="s">
        <v>751</v>
      </c>
      <c r="E30" s="97" t="s">
        <v>194</v>
      </c>
      <c r="F30" s="98" t="s">
        <v>306</v>
      </c>
      <c r="G30" s="99">
        <v>1419.17</v>
      </c>
      <c r="H30" s="109"/>
      <c r="I30" s="99">
        <v>0</v>
      </c>
      <c r="J30" s="94"/>
      <c r="K30" s="99">
        <v>1419.17</v>
      </c>
      <c r="L30" s="94"/>
      <c r="M30" s="98" t="s">
        <v>726</v>
      </c>
    </row>
    <row r="31" spans="1:13" hidden="1" x14ac:dyDescent="0.25">
      <c r="B31" s="96">
        <v>45112</v>
      </c>
      <c r="C31" s="96">
        <v>45112</v>
      </c>
      <c r="D31" s="97" t="s">
        <v>752</v>
      </c>
      <c r="E31" s="97" t="s">
        <v>194</v>
      </c>
      <c r="F31" s="98" t="s">
        <v>730</v>
      </c>
      <c r="G31" s="99">
        <v>354.26</v>
      </c>
      <c r="H31" s="109"/>
      <c r="I31" s="99">
        <v>0</v>
      </c>
      <c r="J31" s="94"/>
      <c r="K31" s="99">
        <v>354.26</v>
      </c>
      <c r="L31" s="94"/>
      <c r="M31" s="98" t="s">
        <v>726</v>
      </c>
    </row>
    <row r="32" spans="1:13" hidden="1" x14ac:dyDescent="0.25">
      <c r="B32" s="96">
        <v>45112</v>
      </c>
      <c r="C32" s="96">
        <v>45112</v>
      </c>
      <c r="D32" s="97" t="s">
        <v>753</v>
      </c>
      <c r="E32" s="97" t="s">
        <v>194</v>
      </c>
      <c r="F32" s="98" t="s">
        <v>278</v>
      </c>
      <c r="G32" s="99">
        <v>3486</v>
      </c>
      <c r="H32" s="109"/>
      <c r="I32" s="99">
        <v>0</v>
      </c>
      <c r="J32" s="94"/>
      <c r="K32" s="99">
        <v>3486</v>
      </c>
      <c r="L32" s="94"/>
      <c r="M32" s="98" t="s">
        <v>726</v>
      </c>
    </row>
    <row r="33" spans="1:13" ht="22.5" hidden="1" x14ac:dyDescent="0.25">
      <c r="B33" s="96">
        <v>45142</v>
      </c>
      <c r="C33" s="96">
        <v>45142</v>
      </c>
      <c r="D33" s="97" t="s">
        <v>754</v>
      </c>
      <c r="E33" s="97" t="s">
        <v>200</v>
      </c>
      <c r="F33" s="98" t="s">
        <v>732</v>
      </c>
      <c r="G33" s="99">
        <v>1271.75</v>
      </c>
      <c r="H33" s="109"/>
      <c r="I33" s="99">
        <v>0</v>
      </c>
      <c r="J33" s="94"/>
      <c r="K33" s="99">
        <v>1271.75</v>
      </c>
      <c r="L33" s="94"/>
      <c r="M33" s="98" t="s">
        <v>755</v>
      </c>
    </row>
    <row r="34" spans="1:13" hidden="1" x14ac:dyDescent="0.25">
      <c r="A34" s="94"/>
      <c r="B34" s="96">
        <v>45142</v>
      </c>
      <c r="C34" s="96">
        <v>45142</v>
      </c>
      <c r="D34" s="97" t="s">
        <v>756</v>
      </c>
      <c r="E34" s="97" t="s">
        <v>200</v>
      </c>
      <c r="F34" s="98" t="s">
        <v>278</v>
      </c>
      <c r="G34" s="99">
        <v>2296.31</v>
      </c>
      <c r="H34" s="109"/>
      <c r="I34" s="99">
        <v>0</v>
      </c>
      <c r="J34" s="94"/>
      <c r="K34" s="99">
        <v>2296.31</v>
      </c>
      <c r="L34" s="94"/>
      <c r="M34" s="98" t="s">
        <v>726</v>
      </c>
    </row>
    <row r="35" spans="1:13" hidden="1" x14ac:dyDescent="0.25">
      <c r="A35" s="94"/>
      <c r="B35" s="96">
        <v>45142</v>
      </c>
      <c r="C35" s="96">
        <v>45142</v>
      </c>
      <c r="D35" s="97" t="s">
        <v>757</v>
      </c>
      <c r="E35" s="97" t="s">
        <v>200</v>
      </c>
      <c r="F35" s="98" t="s">
        <v>306</v>
      </c>
      <c r="G35" s="99">
        <v>1214.24</v>
      </c>
      <c r="H35" s="109"/>
      <c r="I35" s="99">
        <v>0</v>
      </c>
      <c r="J35" s="94"/>
      <c r="K35" s="99">
        <v>1214.24</v>
      </c>
      <c r="L35" s="94"/>
      <c r="M35" s="98" t="s">
        <v>726</v>
      </c>
    </row>
    <row r="36" spans="1:13" hidden="1" x14ac:dyDescent="0.25">
      <c r="A36" s="94"/>
      <c r="B36" s="96">
        <v>45174</v>
      </c>
      <c r="C36" s="96">
        <v>45174</v>
      </c>
      <c r="D36" s="97" t="s">
        <v>758</v>
      </c>
      <c r="E36" s="97" t="s">
        <v>148</v>
      </c>
      <c r="F36" s="98" t="s">
        <v>278</v>
      </c>
      <c r="G36" s="99">
        <v>2296.5100000000002</v>
      </c>
      <c r="H36" s="109"/>
      <c r="I36" s="99">
        <v>0</v>
      </c>
      <c r="J36" s="94"/>
      <c r="K36" s="99">
        <v>2296.5100000000002</v>
      </c>
      <c r="L36" s="94"/>
      <c r="M36" s="98" t="s">
        <v>726</v>
      </c>
    </row>
    <row r="37" spans="1:13" ht="22.5" hidden="1" x14ac:dyDescent="0.25">
      <c r="A37" s="94"/>
      <c r="B37" s="96">
        <v>45174</v>
      </c>
      <c r="C37" s="96">
        <v>45174</v>
      </c>
      <c r="D37" s="97" t="s">
        <v>759</v>
      </c>
      <c r="E37" s="97" t="s">
        <v>760</v>
      </c>
      <c r="F37" s="98" t="s">
        <v>732</v>
      </c>
      <c r="G37" s="99">
        <v>1477.83</v>
      </c>
      <c r="H37" s="109"/>
      <c r="I37" s="99">
        <v>0</v>
      </c>
      <c r="J37" s="94"/>
      <c r="K37" s="99">
        <v>1477.83</v>
      </c>
      <c r="L37" s="94"/>
      <c r="M37" s="98" t="s">
        <v>735</v>
      </c>
    </row>
    <row r="38" spans="1:13" hidden="1" x14ac:dyDescent="0.25">
      <c r="A38" s="94"/>
      <c r="B38" s="96">
        <v>45174</v>
      </c>
      <c r="C38" s="96">
        <v>45174</v>
      </c>
      <c r="D38" s="97" t="s">
        <v>761</v>
      </c>
      <c r="E38" s="97" t="s">
        <v>148</v>
      </c>
      <c r="F38" s="98" t="s">
        <v>306</v>
      </c>
      <c r="G38" s="99">
        <v>1476.21</v>
      </c>
      <c r="H38" s="109"/>
      <c r="I38" s="99">
        <v>0</v>
      </c>
      <c r="J38" s="94"/>
      <c r="K38" s="99">
        <v>1476.21</v>
      </c>
      <c r="L38" s="94"/>
      <c r="M38" s="98" t="s">
        <v>726</v>
      </c>
    </row>
    <row r="39" spans="1:13" ht="31.5" hidden="1" x14ac:dyDescent="0.25">
      <c r="A39" s="108"/>
      <c r="B39" s="104"/>
      <c r="C39" s="104"/>
      <c r="D39" s="105"/>
      <c r="E39" s="105"/>
      <c r="F39" s="123" t="s">
        <v>830</v>
      </c>
      <c r="G39" s="124">
        <f>4984.39+1430.79</f>
        <v>6415.18</v>
      </c>
      <c r="H39" s="127"/>
      <c r="I39" s="124"/>
      <c r="J39" s="126"/>
      <c r="K39" s="124"/>
      <c r="L39" s="126"/>
      <c r="M39" s="123" t="s">
        <v>831</v>
      </c>
    </row>
    <row r="40" spans="1:13" ht="31.5" hidden="1" x14ac:dyDescent="0.25">
      <c r="A40" s="108"/>
      <c r="B40" s="104"/>
      <c r="C40" s="104"/>
      <c r="D40" s="105"/>
      <c r="E40" s="105"/>
      <c r="F40" s="123" t="s">
        <v>832</v>
      </c>
      <c r="G40" s="124">
        <f>4630.24+1376.78</f>
        <v>6007.0199999999995</v>
      </c>
      <c r="H40" s="127"/>
      <c r="I40" s="124"/>
      <c r="J40" s="126"/>
      <c r="K40" s="124"/>
      <c r="L40" s="126"/>
      <c r="M40" s="123" t="s">
        <v>833</v>
      </c>
    </row>
    <row r="41" spans="1:13" hidden="1" x14ac:dyDescent="0.25">
      <c r="A41" s="94"/>
      <c r="B41" s="94"/>
      <c r="C41" s="94"/>
      <c r="D41" s="94"/>
      <c r="E41" s="94"/>
      <c r="F41" s="94"/>
      <c r="G41" s="99" t="s">
        <v>151</v>
      </c>
      <c r="H41" s="110">
        <f>SUM(G12:G40)</f>
        <v>59961.53</v>
      </c>
      <c r="I41" s="99" t="s">
        <v>152</v>
      </c>
      <c r="J41" s="99">
        <v>0</v>
      </c>
      <c r="K41" s="99" t="s">
        <v>153</v>
      </c>
      <c r="L41" s="99">
        <v>47539.33</v>
      </c>
      <c r="M41" s="94"/>
    </row>
    <row r="42" spans="1:13" hidden="1" x14ac:dyDescent="0.25">
      <c r="A42" s="93" t="s">
        <v>762</v>
      </c>
      <c r="B42" s="94"/>
      <c r="C42" s="94"/>
      <c r="D42" s="94"/>
      <c r="E42" s="94"/>
      <c r="F42" s="94"/>
      <c r="G42" s="94"/>
      <c r="H42" s="109"/>
      <c r="I42" s="94"/>
      <c r="J42" s="94"/>
      <c r="K42" s="94"/>
      <c r="L42" s="94"/>
      <c r="M42" s="94"/>
    </row>
    <row r="43" spans="1:13" ht="22.5" hidden="1" x14ac:dyDescent="0.25">
      <c r="A43" s="94"/>
      <c r="B43" s="96">
        <v>45021</v>
      </c>
      <c r="C43" s="96">
        <v>45021</v>
      </c>
      <c r="D43" s="97" t="s">
        <v>763</v>
      </c>
      <c r="E43" s="97" t="s">
        <v>157</v>
      </c>
      <c r="F43" s="98" t="s">
        <v>764</v>
      </c>
      <c r="G43" s="99">
        <v>2873.67</v>
      </c>
      <c r="H43" s="109"/>
      <c r="I43" s="99">
        <v>0</v>
      </c>
      <c r="J43" s="94"/>
      <c r="K43" s="99">
        <v>2873.67</v>
      </c>
      <c r="L43" s="94"/>
      <c r="M43" s="98" t="s">
        <v>765</v>
      </c>
    </row>
    <row r="44" spans="1:13" ht="22.5" hidden="1" x14ac:dyDescent="0.25">
      <c r="A44" s="94"/>
      <c r="B44" s="96">
        <v>45051</v>
      </c>
      <c r="C44" s="96">
        <v>45051</v>
      </c>
      <c r="D44" s="97" t="s">
        <v>766</v>
      </c>
      <c r="E44" s="97" t="s">
        <v>184</v>
      </c>
      <c r="F44" s="98" t="s">
        <v>764</v>
      </c>
      <c r="G44" s="99">
        <v>2321.5300000000002</v>
      </c>
      <c r="H44" s="109"/>
      <c r="I44" s="99">
        <v>0</v>
      </c>
      <c r="J44" s="94"/>
      <c r="K44" s="99">
        <v>2321.5300000000002</v>
      </c>
      <c r="L44" s="94"/>
      <c r="M44" s="98" t="s">
        <v>767</v>
      </c>
    </row>
    <row r="45" spans="1:13" hidden="1" x14ac:dyDescent="0.25">
      <c r="A45" s="94"/>
      <c r="B45" s="96">
        <v>45082</v>
      </c>
      <c r="C45" s="96">
        <v>45082</v>
      </c>
      <c r="D45" s="97" t="s">
        <v>768</v>
      </c>
      <c r="E45" s="97" t="s">
        <v>166</v>
      </c>
      <c r="F45" s="98" t="s">
        <v>764</v>
      </c>
      <c r="G45" s="99">
        <v>2300.87</v>
      </c>
      <c r="H45" s="109"/>
      <c r="I45" s="99">
        <v>0</v>
      </c>
      <c r="J45" s="94"/>
      <c r="K45" s="99">
        <v>2300.87</v>
      </c>
      <c r="L45" s="94"/>
      <c r="M45" s="98" t="s">
        <v>769</v>
      </c>
    </row>
    <row r="46" spans="1:13" hidden="1" x14ac:dyDescent="0.25">
      <c r="A46" s="94"/>
      <c r="B46" s="96">
        <v>45112</v>
      </c>
      <c r="C46" s="96">
        <v>45112</v>
      </c>
      <c r="D46" s="97" t="s">
        <v>770</v>
      </c>
      <c r="E46" s="97" t="s">
        <v>194</v>
      </c>
      <c r="F46" s="98" t="s">
        <v>764</v>
      </c>
      <c r="G46" s="99">
        <v>2874.74</v>
      </c>
      <c r="H46" s="109"/>
      <c r="I46" s="99">
        <v>0</v>
      </c>
      <c r="J46" s="94"/>
      <c r="K46" s="99">
        <v>2874.74</v>
      </c>
      <c r="L46" s="94"/>
      <c r="M46" s="98" t="s">
        <v>769</v>
      </c>
    </row>
    <row r="47" spans="1:13" ht="22.5" hidden="1" x14ac:dyDescent="0.25">
      <c r="A47" s="94"/>
      <c r="B47" s="96">
        <v>45142</v>
      </c>
      <c r="C47" s="96">
        <v>45142</v>
      </c>
      <c r="D47" s="97" t="s">
        <v>771</v>
      </c>
      <c r="E47" s="97" t="s">
        <v>200</v>
      </c>
      <c r="F47" s="98" t="s">
        <v>764</v>
      </c>
      <c r="G47" s="99">
        <v>1095.06</v>
      </c>
      <c r="H47" s="109"/>
      <c r="I47" s="99">
        <v>0</v>
      </c>
      <c r="J47" s="94"/>
      <c r="K47" s="99">
        <v>1095.06</v>
      </c>
      <c r="L47" s="94"/>
      <c r="M47" s="98" t="s">
        <v>772</v>
      </c>
    </row>
    <row r="48" spans="1:13" ht="33.75" hidden="1" x14ac:dyDescent="0.25">
      <c r="A48" s="94"/>
      <c r="B48" s="96">
        <v>45174</v>
      </c>
      <c r="C48" s="96">
        <v>45174</v>
      </c>
      <c r="D48" s="97" t="s">
        <v>773</v>
      </c>
      <c r="E48" s="97" t="s">
        <v>148</v>
      </c>
      <c r="F48" s="98" t="s">
        <v>764</v>
      </c>
      <c r="G48" s="99">
        <v>1300.22</v>
      </c>
      <c r="H48" s="109"/>
      <c r="I48" s="99">
        <v>0</v>
      </c>
      <c r="J48" s="94"/>
      <c r="K48" s="99">
        <v>1300.22</v>
      </c>
      <c r="L48" s="94"/>
      <c r="M48" s="98" t="s">
        <v>774</v>
      </c>
    </row>
    <row r="49" spans="1:19" hidden="1" x14ac:dyDescent="0.25">
      <c r="A49" s="108"/>
      <c r="B49" s="104"/>
      <c r="C49" s="104"/>
      <c r="D49" s="105"/>
      <c r="E49" s="105"/>
      <c r="F49" s="123" t="s">
        <v>813</v>
      </c>
      <c r="G49" s="124">
        <v>1377.27</v>
      </c>
      <c r="H49" s="127"/>
      <c r="I49" s="124"/>
      <c r="J49" s="126"/>
      <c r="K49" s="124"/>
      <c r="L49" s="126"/>
      <c r="M49" s="123"/>
    </row>
    <row r="50" spans="1:19" hidden="1" x14ac:dyDescent="0.25">
      <c r="A50" s="108"/>
      <c r="B50" s="104"/>
      <c r="C50" s="104"/>
      <c r="D50" s="105"/>
      <c r="E50" s="105"/>
      <c r="F50" s="123" t="s">
        <v>834</v>
      </c>
      <c r="G50" s="124">
        <v>1226.8599999999999</v>
      </c>
      <c r="H50" s="127"/>
      <c r="I50" s="124"/>
      <c r="J50" s="126"/>
      <c r="K50" s="124"/>
      <c r="L50" s="126"/>
      <c r="M50" s="123"/>
    </row>
    <row r="51" spans="1:19" hidden="1" x14ac:dyDescent="0.25">
      <c r="A51" s="94"/>
      <c r="B51" s="94"/>
      <c r="C51" s="94"/>
      <c r="D51" s="94"/>
      <c r="E51" s="94"/>
      <c r="F51" s="94"/>
      <c r="G51" s="99" t="s">
        <v>151</v>
      </c>
      <c r="H51" s="110">
        <f>SUM(G43:G50)</f>
        <v>15370.220000000001</v>
      </c>
      <c r="I51" s="99" t="s">
        <v>152</v>
      </c>
      <c r="J51" s="99">
        <v>0</v>
      </c>
      <c r="K51" s="99" t="s">
        <v>153</v>
      </c>
      <c r="L51" s="99">
        <v>12766.09</v>
      </c>
      <c r="M51" s="94"/>
    </row>
    <row r="52" spans="1:19" hidden="1" x14ac:dyDescent="0.25">
      <c r="A52" s="94"/>
      <c r="B52" s="94"/>
      <c r="C52" s="94"/>
      <c r="D52" s="94"/>
      <c r="E52" s="94"/>
      <c r="F52" s="94"/>
      <c r="G52" s="99" t="s">
        <v>160</v>
      </c>
      <c r="H52" s="110">
        <f>SUM(H41+H51)</f>
        <v>75331.75</v>
      </c>
      <c r="I52" s="99" t="s">
        <v>161</v>
      </c>
      <c r="J52" s="99">
        <v>0</v>
      </c>
      <c r="K52" s="99" t="s">
        <v>162</v>
      </c>
      <c r="L52" s="99">
        <v>60305.42</v>
      </c>
      <c r="M52" s="94"/>
    </row>
    <row r="53" spans="1:19" hidden="1" x14ac:dyDescent="0.25">
      <c r="A53" s="93" t="s">
        <v>775</v>
      </c>
      <c r="B53" s="94"/>
      <c r="C53" s="94"/>
      <c r="D53" s="94"/>
      <c r="E53" s="94"/>
      <c r="F53" s="94"/>
      <c r="G53" s="94"/>
      <c r="H53" s="109"/>
      <c r="I53" s="94"/>
      <c r="J53" s="94"/>
      <c r="K53" s="94"/>
      <c r="L53" s="94"/>
      <c r="M53" s="94"/>
    </row>
    <row r="54" spans="1:19" ht="22.5" hidden="1" x14ac:dyDescent="0.25">
      <c r="A54" s="94"/>
      <c r="B54" s="96">
        <v>45103</v>
      </c>
      <c r="C54" s="96">
        <v>45103</v>
      </c>
      <c r="D54" s="97" t="s">
        <v>776</v>
      </c>
      <c r="E54" s="97" t="s">
        <v>166</v>
      </c>
      <c r="F54" s="98" t="s">
        <v>777</v>
      </c>
      <c r="G54" s="99">
        <v>314.42</v>
      </c>
      <c r="H54" s="109"/>
      <c r="I54" s="99">
        <v>62.88</v>
      </c>
      <c r="J54" s="94"/>
      <c r="K54" s="99">
        <v>377.3</v>
      </c>
      <c r="L54" s="94"/>
      <c r="M54" s="98" t="s">
        <v>778</v>
      </c>
    </row>
    <row r="55" spans="1:19" hidden="1" x14ac:dyDescent="0.25">
      <c r="A55" s="108"/>
      <c r="B55" s="104"/>
      <c r="C55" s="104"/>
      <c r="D55" s="105"/>
      <c r="E55" s="105"/>
      <c r="F55" s="106" t="s">
        <v>814</v>
      </c>
      <c r="G55" s="107">
        <v>166.32</v>
      </c>
      <c r="H55" s="112"/>
      <c r="I55" s="107"/>
      <c r="J55" s="108"/>
      <c r="K55" s="107"/>
      <c r="L55" s="108"/>
      <c r="M55" s="106"/>
    </row>
    <row r="56" spans="1:19" hidden="1" x14ac:dyDescent="0.25">
      <c r="A56" s="94"/>
      <c r="B56" s="94"/>
      <c r="C56" s="94"/>
      <c r="D56" s="94"/>
      <c r="E56" s="94"/>
      <c r="F56" s="94"/>
      <c r="G56" s="99" t="s">
        <v>151</v>
      </c>
      <c r="H56" s="110">
        <f>314.42+G55</f>
        <v>480.74</v>
      </c>
      <c r="I56" s="99" t="s">
        <v>152</v>
      </c>
      <c r="J56" s="99">
        <v>62.88</v>
      </c>
      <c r="K56" s="99" t="s">
        <v>153</v>
      </c>
      <c r="L56" s="99">
        <v>377.3</v>
      </c>
      <c r="M56" s="94"/>
    </row>
    <row r="57" spans="1:19" hidden="1" x14ac:dyDescent="0.25"/>
    <row r="62" spans="1:19" x14ac:dyDescent="0.25">
      <c r="E62" s="177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80"/>
    </row>
    <row r="63" spans="1:19" x14ac:dyDescent="0.25">
      <c r="E63" s="190"/>
      <c r="F63" s="196" t="s">
        <v>906</v>
      </c>
      <c r="G63" s="95" t="s">
        <v>882</v>
      </c>
      <c r="H63" s="95" t="s">
        <v>883</v>
      </c>
      <c r="I63" s="95" t="s">
        <v>884</v>
      </c>
      <c r="J63" s="95" t="s">
        <v>885</v>
      </c>
      <c r="K63" s="95" t="s">
        <v>887</v>
      </c>
      <c r="L63" s="95" t="s">
        <v>888</v>
      </c>
      <c r="M63" s="95" t="s">
        <v>889</v>
      </c>
      <c r="N63" s="95" t="s">
        <v>890</v>
      </c>
      <c r="O63" s="95" t="s">
        <v>886</v>
      </c>
      <c r="P63" s="95" t="s">
        <v>891</v>
      </c>
      <c r="Q63" s="95" t="s">
        <v>892</v>
      </c>
      <c r="R63" s="95" t="s">
        <v>893</v>
      </c>
      <c r="S63" s="191" t="s">
        <v>3</v>
      </c>
    </row>
    <row r="64" spans="1:19" x14ac:dyDescent="0.25">
      <c r="E64" s="190" t="s">
        <v>879</v>
      </c>
      <c r="F64" s="95" t="s">
        <v>895</v>
      </c>
      <c r="G64" s="95">
        <f>4565.24-28</f>
        <v>4537.24</v>
      </c>
      <c r="H64" s="95">
        <f t="shared" ref="H64:R64" si="4">4565.24-28</f>
        <v>4537.24</v>
      </c>
      <c r="I64" s="95">
        <f t="shared" si="4"/>
        <v>4537.24</v>
      </c>
      <c r="J64" s="95">
        <f t="shared" si="4"/>
        <v>4537.24</v>
      </c>
      <c r="K64" s="95">
        <f t="shared" si="4"/>
        <v>4537.24</v>
      </c>
      <c r="L64" s="95">
        <f t="shared" si="4"/>
        <v>4537.24</v>
      </c>
      <c r="M64" s="95">
        <f t="shared" si="4"/>
        <v>4537.24</v>
      </c>
      <c r="N64" s="95">
        <f t="shared" si="4"/>
        <v>4537.24</v>
      </c>
      <c r="O64" s="95">
        <f t="shared" si="4"/>
        <v>4537.24</v>
      </c>
      <c r="P64" s="95">
        <f t="shared" si="4"/>
        <v>4537.24</v>
      </c>
      <c r="Q64" s="95">
        <f t="shared" si="4"/>
        <v>4537.24</v>
      </c>
      <c r="R64" s="95">
        <f t="shared" si="4"/>
        <v>4537.24</v>
      </c>
      <c r="S64" s="191">
        <f>SUM(G64:R64)</f>
        <v>54446.879999999983</v>
      </c>
    </row>
    <row r="65" spans="5:20" x14ac:dyDescent="0.25">
      <c r="E65" s="190" t="s">
        <v>879</v>
      </c>
      <c r="F65" s="95" t="s">
        <v>733</v>
      </c>
      <c r="G65" s="95">
        <v>1735.78</v>
      </c>
      <c r="H65" s="95">
        <v>1735.78</v>
      </c>
      <c r="I65" s="95">
        <v>1735.78</v>
      </c>
      <c r="J65" s="95">
        <v>1735.78</v>
      </c>
      <c r="K65" s="95">
        <v>1735.78</v>
      </c>
      <c r="L65" s="95">
        <v>1735.78</v>
      </c>
      <c r="M65" s="95">
        <v>1735.78</v>
      </c>
      <c r="N65" s="95">
        <v>1735.78</v>
      </c>
      <c r="O65" s="95">
        <v>1735.78</v>
      </c>
      <c r="P65" s="95">
        <v>1735.78</v>
      </c>
      <c r="Q65" s="95">
        <v>1735.78</v>
      </c>
      <c r="R65" s="95">
        <v>1735.78</v>
      </c>
      <c r="S65" s="191">
        <f>SUM(G65:R65)</f>
        <v>20829.36</v>
      </c>
    </row>
    <row r="66" spans="5:20" x14ac:dyDescent="0.25">
      <c r="E66" s="190" t="s">
        <v>894</v>
      </c>
      <c r="G66" s="95">
        <f>SUM(G64:G65)</f>
        <v>6273.0199999999995</v>
      </c>
      <c r="H66" s="95">
        <f t="shared" ref="H66:R66" si="5">SUM(H64:H65)</f>
        <v>6273.0199999999995</v>
      </c>
      <c r="I66" s="95">
        <f t="shared" si="5"/>
        <v>6273.0199999999995</v>
      </c>
      <c r="J66" s="95">
        <f t="shared" si="5"/>
        <v>6273.0199999999995</v>
      </c>
      <c r="K66" s="95">
        <f t="shared" si="5"/>
        <v>6273.0199999999995</v>
      </c>
      <c r="L66" s="95">
        <f t="shared" si="5"/>
        <v>6273.0199999999995</v>
      </c>
      <c r="M66" s="95">
        <f t="shared" si="5"/>
        <v>6273.0199999999995</v>
      </c>
      <c r="N66" s="95">
        <f t="shared" si="5"/>
        <v>6273.0199999999995</v>
      </c>
      <c r="O66" s="95">
        <f t="shared" si="5"/>
        <v>6273.0199999999995</v>
      </c>
      <c r="P66" s="95">
        <f t="shared" si="5"/>
        <v>6273.0199999999995</v>
      </c>
      <c r="Q66" s="95">
        <f t="shared" si="5"/>
        <v>6273.0199999999995</v>
      </c>
      <c r="R66" s="95">
        <f t="shared" si="5"/>
        <v>6273.0199999999995</v>
      </c>
      <c r="S66" s="191">
        <f>SUM(S64:S65)</f>
        <v>75276.239999999991</v>
      </c>
    </row>
    <row r="67" spans="5:20" x14ac:dyDescent="0.25">
      <c r="E67" s="190" t="s">
        <v>880</v>
      </c>
      <c r="F67" s="95" t="s">
        <v>881</v>
      </c>
      <c r="G67" s="95">
        <f>1226.86+28</f>
        <v>1254.8599999999999</v>
      </c>
      <c r="H67" s="95">
        <f t="shared" ref="H67:R67" si="6">1226.86+28</f>
        <v>1254.8599999999999</v>
      </c>
      <c r="I67" s="95">
        <f t="shared" si="6"/>
        <v>1254.8599999999999</v>
      </c>
      <c r="J67" s="95">
        <f t="shared" si="6"/>
        <v>1254.8599999999999</v>
      </c>
      <c r="K67" s="95">
        <f t="shared" si="6"/>
        <v>1254.8599999999999</v>
      </c>
      <c r="L67" s="95">
        <f t="shared" si="6"/>
        <v>1254.8599999999999</v>
      </c>
      <c r="M67" s="95">
        <f t="shared" si="6"/>
        <v>1254.8599999999999</v>
      </c>
      <c r="N67" s="95">
        <f t="shared" si="6"/>
        <v>1254.8599999999999</v>
      </c>
      <c r="O67" s="95">
        <f t="shared" si="6"/>
        <v>1254.8599999999999</v>
      </c>
      <c r="P67" s="95">
        <f t="shared" si="6"/>
        <v>1254.8599999999999</v>
      </c>
      <c r="Q67" s="95">
        <f t="shared" si="6"/>
        <v>1254.8599999999999</v>
      </c>
      <c r="R67" s="95">
        <f t="shared" si="6"/>
        <v>1254.8599999999999</v>
      </c>
      <c r="S67" s="191">
        <f>SUM(G67:R67)</f>
        <v>15058.320000000002</v>
      </c>
    </row>
    <row r="68" spans="5:20" x14ac:dyDescent="0.25">
      <c r="E68" s="190" t="s">
        <v>3</v>
      </c>
      <c r="G68" s="95">
        <f>SUM(G66:G67)</f>
        <v>7527.8799999999992</v>
      </c>
      <c r="H68" s="95">
        <f t="shared" ref="H68:R68" si="7">SUM(H66:H67)</f>
        <v>7527.8799999999992</v>
      </c>
      <c r="I68" s="95">
        <f t="shared" si="7"/>
        <v>7527.8799999999992</v>
      </c>
      <c r="J68" s="95">
        <f t="shared" si="7"/>
        <v>7527.8799999999992</v>
      </c>
      <c r="K68" s="95">
        <f t="shared" si="7"/>
        <v>7527.8799999999992</v>
      </c>
      <c r="L68" s="95">
        <f t="shared" si="7"/>
        <v>7527.8799999999992</v>
      </c>
      <c r="M68" s="95">
        <f t="shared" si="7"/>
        <v>7527.8799999999992</v>
      </c>
      <c r="N68" s="95">
        <f t="shared" si="7"/>
        <v>7527.8799999999992</v>
      </c>
      <c r="O68" s="95">
        <f t="shared" si="7"/>
        <v>7527.8799999999992</v>
      </c>
      <c r="P68" s="95">
        <f t="shared" si="7"/>
        <v>7527.8799999999992</v>
      </c>
      <c r="Q68" s="95">
        <f t="shared" si="7"/>
        <v>7527.8799999999992</v>
      </c>
      <c r="R68" s="95">
        <f t="shared" si="7"/>
        <v>7527.8799999999992</v>
      </c>
      <c r="S68" s="191">
        <f>SUM(S66:S67)</f>
        <v>90334.56</v>
      </c>
    </row>
    <row r="69" spans="5:20" x14ac:dyDescent="0.25">
      <c r="E69" s="192" t="s">
        <v>896</v>
      </c>
      <c r="F69" s="193"/>
      <c r="G69" s="193">
        <f>G68</f>
        <v>7527.8799999999992</v>
      </c>
      <c r="H69" s="193">
        <f>SUM(G69+H68)</f>
        <v>15055.759999999998</v>
      </c>
      <c r="I69" s="193">
        <f t="shared" ref="I69:R69" si="8">SUM(H69+I68)</f>
        <v>22583.64</v>
      </c>
      <c r="J69" s="193">
        <f t="shared" si="8"/>
        <v>30111.519999999997</v>
      </c>
      <c r="K69" s="193">
        <f t="shared" si="8"/>
        <v>37639.399999999994</v>
      </c>
      <c r="L69" s="193">
        <f t="shared" si="8"/>
        <v>45167.279999999992</v>
      </c>
      <c r="M69" s="193">
        <f t="shared" si="8"/>
        <v>52695.159999999989</v>
      </c>
      <c r="N69" s="193">
        <f t="shared" si="8"/>
        <v>60223.039999999986</v>
      </c>
      <c r="O69" s="193">
        <f t="shared" si="8"/>
        <v>67750.919999999984</v>
      </c>
      <c r="P69" s="193">
        <f t="shared" si="8"/>
        <v>75278.799999999988</v>
      </c>
      <c r="Q69" s="193">
        <f t="shared" si="8"/>
        <v>82806.679999999993</v>
      </c>
      <c r="R69" s="193">
        <f t="shared" si="8"/>
        <v>90334.56</v>
      </c>
      <c r="S69" s="194">
        <f>S68</f>
        <v>90334.56</v>
      </c>
    </row>
    <row r="70" spans="5:20" x14ac:dyDescent="0.25">
      <c r="S70" s="95">
        <f>SUM(S69*3%)</f>
        <v>2710.0367999999999</v>
      </c>
      <c r="T70" s="95" t="s">
        <v>908</v>
      </c>
    </row>
    <row r="71" spans="5:20" x14ac:dyDescent="0.25">
      <c r="S71" s="95">
        <f>SUM(S69:S70)</f>
        <v>93044.596799999999</v>
      </c>
    </row>
    <row r="77" spans="5:20" x14ac:dyDescent="0.25">
      <c r="H77" s="19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948E-471D-4930-9E99-B32EC08145B0}">
  <sheetPr>
    <pageSetUpPr fitToPage="1"/>
  </sheetPr>
  <dimension ref="A2:J78"/>
  <sheetViews>
    <sheetView topLeftCell="C44" zoomScaleNormal="100" workbookViewId="0">
      <selection activeCell="G66" sqref="G66"/>
    </sheetView>
  </sheetViews>
  <sheetFormatPr defaultRowHeight="15" x14ac:dyDescent="0.25"/>
  <cols>
    <col min="1" max="1" width="21.5703125" bestFit="1" customWidth="1"/>
    <col min="2" max="2" width="31.42578125" bestFit="1" customWidth="1"/>
    <col min="3" max="3" width="19.28515625" customWidth="1"/>
    <col min="4" max="4" width="15.7109375" style="2" bestFit="1" customWidth="1"/>
    <col min="5" max="5" width="16.28515625" style="2" customWidth="1"/>
    <col min="6" max="6" width="16" style="1" bestFit="1" customWidth="1"/>
    <col min="7" max="7" width="15.7109375" style="1" bestFit="1" customWidth="1"/>
    <col min="8" max="8" width="18.7109375" style="2" customWidth="1"/>
    <col min="9" max="9" width="44.140625" style="7" hidden="1" customWidth="1"/>
    <col min="10" max="10" width="36.42578125" style="7" hidden="1" customWidth="1"/>
  </cols>
  <sheetData>
    <row r="2" spans="1:10" ht="15.75" thickBot="1" x14ac:dyDescent="0.3">
      <c r="D2"/>
    </row>
    <row r="3" spans="1:10" ht="15.75" thickBot="1" x14ac:dyDescent="0.3">
      <c r="C3" s="54" t="s">
        <v>0</v>
      </c>
      <c r="D3" s="48" t="s">
        <v>127</v>
      </c>
      <c r="E3" s="30"/>
      <c r="F3" s="31"/>
      <c r="G3" s="32"/>
      <c r="H3" s="46" t="s">
        <v>126</v>
      </c>
    </row>
    <row r="4" spans="1:10" s="7" customFormat="1" ht="30.75" thickBot="1" x14ac:dyDescent="0.3">
      <c r="A4" s="22" t="s">
        <v>1</v>
      </c>
      <c r="B4" s="25" t="s">
        <v>2</v>
      </c>
      <c r="C4" s="60" t="s">
        <v>128</v>
      </c>
      <c r="D4" s="29" t="s">
        <v>129</v>
      </c>
      <c r="E4" s="23" t="s">
        <v>4</v>
      </c>
      <c r="F4" s="24" t="s">
        <v>3</v>
      </c>
      <c r="G4" s="33" t="s">
        <v>5</v>
      </c>
      <c r="H4" s="20" t="s">
        <v>5</v>
      </c>
      <c r="I4" s="29" t="s">
        <v>6</v>
      </c>
      <c r="J4" s="21" t="s">
        <v>7</v>
      </c>
    </row>
    <row r="5" spans="1:10" ht="30" x14ac:dyDescent="0.25">
      <c r="A5" s="10" t="s">
        <v>8</v>
      </c>
      <c r="B5" s="26" t="s">
        <v>9</v>
      </c>
      <c r="C5" s="73"/>
      <c r="D5" s="49">
        <v>1347.88</v>
      </c>
      <c r="E5" s="11">
        <v>815.79089999999997</v>
      </c>
      <c r="F5" s="11">
        <f>E5+D5</f>
        <v>2163.6709000000001</v>
      </c>
      <c r="G5" s="34">
        <v>5000</v>
      </c>
      <c r="H5" s="34"/>
      <c r="I5" s="42"/>
      <c r="J5" s="12" t="s">
        <v>10</v>
      </c>
    </row>
    <row r="6" spans="1:10" x14ac:dyDescent="0.25">
      <c r="A6" s="13"/>
      <c r="B6" s="8" t="s">
        <v>11</v>
      </c>
      <c r="C6" s="5"/>
      <c r="D6" s="50">
        <v>2188.4699999999998</v>
      </c>
      <c r="E6" s="6">
        <v>0</v>
      </c>
      <c r="F6" s="6">
        <f t="shared" ref="F6:F63" si="0">E6+D6</f>
        <v>2188.4699999999998</v>
      </c>
      <c r="G6" s="35">
        <v>1000</v>
      </c>
      <c r="H6" s="35"/>
      <c r="I6" s="43"/>
      <c r="J6" s="14" t="s">
        <v>11</v>
      </c>
    </row>
    <row r="7" spans="1:10" x14ac:dyDescent="0.25">
      <c r="A7" s="13"/>
      <c r="B7" s="8" t="s">
        <v>12</v>
      </c>
      <c r="C7" s="5"/>
      <c r="D7" s="50">
        <v>2992.6</v>
      </c>
      <c r="E7" s="6">
        <v>2992.6</v>
      </c>
      <c r="F7" s="6">
        <f t="shared" si="0"/>
        <v>5985.2</v>
      </c>
      <c r="G7" s="35">
        <v>6720</v>
      </c>
      <c r="H7" s="35"/>
      <c r="I7" s="43"/>
      <c r="J7" s="14" t="s">
        <v>13</v>
      </c>
    </row>
    <row r="8" spans="1:10" x14ac:dyDescent="0.25">
      <c r="A8" s="13"/>
      <c r="B8" s="8" t="s">
        <v>14</v>
      </c>
      <c r="C8" s="5"/>
      <c r="D8" s="50">
        <v>51.57</v>
      </c>
      <c r="E8" s="6">
        <v>100</v>
      </c>
      <c r="F8" s="6">
        <f t="shared" si="0"/>
        <v>151.57</v>
      </c>
      <c r="G8" s="35">
        <v>500</v>
      </c>
      <c r="H8" s="35"/>
      <c r="I8" s="43"/>
      <c r="J8" s="14"/>
    </row>
    <row r="9" spans="1:10" x14ac:dyDescent="0.25">
      <c r="A9" s="13"/>
      <c r="B9" s="8" t="s">
        <v>15</v>
      </c>
      <c r="C9" s="5"/>
      <c r="D9" s="50">
        <v>602.78</v>
      </c>
      <c r="E9" s="6">
        <v>368.62</v>
      </c>
      <c r="F9" s="6">
        <f t="shared" si="0"/>
        <v>971.4</v>
      </c>
      <c r="G9" s="35">
        <v>1500</v>
      </c>
      <c r="H9" s="35"/>
      <c r="I9" s="43"/>
      <c r="J9" s="14" t="s">
        <v>16</v>
      </c>
    </row>
    <row r="10" spans="1:10" x14ac:dyDescent="0.25">
      <c r="A10" s="13"/>
      <c r="B10" s="8" t="s">
        <v>17</v>
      </c>
      <c r="C10" s="5"/>
      <c r="D10" s="50">
        <v>0</v>
      </c>
      <c r="E10" s="6">
        <v>0</v>
      </c>
      <c r="F10" s="6">
        <f t="shared" si="0"/>
        <v>0</v>
      </c>
      <c r="G10" s="35">
        <v>200</v>
      </c>
      <c r="H10" s="35"/>
      <c r="I10" s="43"/>
      <c r="J10" s="14"/>
    </row>
    <row r="11" spans="1:10" ht="30" x14ac:dyDescent="0.25">
      <c r="A11" s="13"/>
      <c r="B11" s="8" t="s">
        <v>18</v>
      </c>
      <c r="C11" s="5"/>
      <c r="D11" s="50">
        <v>35</v>
      </c>
      <c r="E11" s="6">
        <v>0</v>
      </c>
      <c r="F11" s="6">
        <f t="shared" si="0"/>
        <v>35</v>
      </c>
      <c r="G11" s="35">
        <v>250</v>
      </c>
      <c r="H11" s="35"/>
      <c r="I11" s="43"/>
      <c r="J11" s="14" t="s">
        <v>19</v>
      </c>
    </row>
    <row r="12" spans="1:10" x14ac:dyDescent="0.25">
      <c r="A12" s="13"/>
      <c r="B12" s="8" t="s">
        <v>20</v>
      </c>
      <c r="C12" s="5"/>
      <c r="D12" s="50">
        <v>888.82</v>
      </c>
      <c r="E12" s="6">
        <v>496.98</v>
      </c>
      <c r="F12" s="6">
        <f t="shared" si="0"/>
        <v>1385.8000000000002</v>
      </c>
      <c r="G12" s="35">
        <v>2000</v>
      </c>
      <c r="H12" s="35"/>
      <c r="I12" s="43"/>
      <c r="J12" s="14"/>
    </row>
    <row r="13" spans="1:10" x14ac:dyDescent="0.25">
      <c r="A13" s="13"/>
      <c r="B13" s="8" t="s">
        <v>21</v>
      </c>
      <c r="C13" s="5"/>
      <c r="D13" s="50">
        <v>510</v>
      </c>
      <c r="E13" s="6">
        <v>200</v>
      </c>
      <c r="F13" s="6">
        <f t="shared" si="0"/>
        <v>710</v>
      </c>
      <c r="G13" s="35">
        <v>500</v>
      </c>
      <c r="H13" s="35"/>
      <c r="I13" s="43" t="s">
        <v>22</v>
      </c>
      <c r="J13" s="14" t="s">
        <v>23</v>
      </c>
    </row>
    <row r="14" spans="1:10" x14ac:dyDescent="0.25">
      <c r="A14" s="13"/>
      <c r="B14" s="8" t="s">
        <v>24</v>
      </c>
      <c r="C14" s="5"/>
      <c r="D14" s="50">
        <v>2139.89</v>
      </c>
      <c r="E14" s="6">
        <v>0</v>
      </c>
      <c r="F14" s="6">
        <f t="shared" si="0"/>
        <v>2139.89</v>
      </c>
      <c r="G14" s="35">
        <v>2000</v>
      </c>
      <c r="H14" s="35"/>
      <c r="I14" s="43" t="s">
        <v>25</v>
      </c>
      <c r="J14" s="14"/>
    </row>
    <row r="15" spans="1:10" ht="15.75" thickBot="1" x14ac:dyDescent="0.3">
      <c r="A15" s="15"/>
      <c r="B15" s="27" t="s">
        <v>26</v>
      </c>
      <c r="C15" s="61"/>
      <c r="D15" s="51">
        <v>89.1</v>
      </c>
      <c r="E15" s="16">
        <v>83.45</v>
      </c>
      <c r="F15" s="16">
        <f t="shared" si="0"/>
        <v>172.55</v>
      </c>
      <c r="G15" s="36">
        <v>500</v>
      </c>
      <c r="H15" s="36"/>
      <c r="I15" s="44"/>
      <c r="J15" s="17"/>
    </row>
    <row r="16" spans="1:10" x14ac:dyDescent="0.25">
      <c r="A16" s="13" t="s">
        <v>27</v>
      </c>
      <c r="B16" s="55" t="s">
        <v>28</v>
      </c>
      <c r="C16" s="56"/>
      <c r="D16" s="57">
        <v>4858.92</v>
      </c>
      <c r="E16" s="58">
        <v>0</v>
      </c>
      <c r="F16" s="58">
        <f>E16+D16-2136.5</f>
        <v>2722.42</v>
      </c>
      <c r="G16" s="59">
        <v>500</v>
      </c>
      <c r="H16" s="59"/>
      <c r="I16" s="42"/>
      <c r="J16" s="12" t="s">
        <v>29</v>
      </c>
    </row>
    <row r="17" spans="1:10" x14ac:dyDescent="0.25">
      <c r="A17" s="13"/>
      <c r="B17" s="8" t="s">
        <v>30</v>
      </c>
      <c r="C17" s="5"/>
      <c r="D17" s="50">
        <v>180</v>
      </c>
      <c r="E17" s="6">
        <v>317.41550000000001</v>
      </c>
      <c r="F17" s="6">
        <f t="shared" si="0"/>
        <v>497.41550000000001</v>
      </c>
      <c r="G17" s="35">
        <v>500</v>
      </c>
      <c r="H17" s="35"/>
      <c r="I17" s="43"/>
      <c r="J17" s="14" t="s">
        <v>31</v>
      </c>
    </row>
    <row r="18" spans="1:10" ht="15.75" thickBot="1" x14ac:dyDescent="0.3">
      <c r="A18" s="13"/>
      <c r="B18" s="62" t="s">
        <v>32</v>
      </c>
      <c r="C18" s="54"/>
      <c r="D18" s="63">
        <v>200</v>
      </c>
      <c r="E18" s="64">
        <v>0</v>
      </c>
      <c r="F18" s="64">
        <f t="shared" si="0"/>
        <v>200</v>
      </c>
      <c r="G18" s="66">
        <v>0</v>
      </c>
      <c r="H18" s="66"/>
      <c r="I18" s="44" t="s">
        <v>33</v>
      </c>
      <c r="J18" s="17"/>
    </row>
    <row r="19" spans="1:10" ht="15.75" thickBot="1" x14ac:dyDescent="0.3">
      <c r="A19" s="18" t="s">
        <v>34</v>
      </c>
      <c r="B19" s="28" t="s">
        <v>35</v>
      </c>
      <c r="C19" s="67"/>
      <c r="D19" s="52">
        <v>1300</v>
      </c>
      <c r="E19" s="19">
        <v>300</v>
      </c>
      <c r="F19" s="19">
        <f t="shared" si="0"/>
        <v>1600</v>
      </c>
      <c r="G19" s="37">
        <v>1000</v>
      </c>
      <c r="H19" s="37"/>
      <c r="I19" s="45"/>
      <c r="J19" s="20"/>
    </row>
    <row r="20" spans="1:10" ht="15.75" thickBot="1" x14ac:dyDescent="0.3">
      <c r="A20" s="13" t="s">
        <v>45</v>
      </c>
      <c r="B20" s="74" t="s">
        <v>45</v>
      </c>
      <c r="C20" s="75"/>
      <c r="D20" s="76">
        <v>0</v>
      </c>
      <c r="E20" s="77">
        <v>0</v>
      </c>
      <c r="F20" s="77">
        <f t="shared" si="0"/>
        <v>0</v>
      </c>
      <c r="G20" s="79">
        <v>0</v>
      </c>
      <c r="H20" s="78"/>
      <c r="I20" s="45" t="s">
        <v>122</v>
      </c>
      <c r="J20" s="21" t="s">
        <v>46</v>
      </c>
    </row>
    <row r="21" spans="1:10" ht="15.75" thickBot="1" x14ac:dyDescent="0.3">
      <c r="A21" s="18" t="s">
        <v>47</v>
      </c>
      <c r="B21" s="28" t="s">
        <v>48</v>
      </c>
      <c r="C21" s="67"/>
      <c r="D21" s="52">
        <v>5308.04</v>
      </c>
      <c r="E21" s="19">
        <v>0</v>
      </c>
      <c r="F21" s="19">
        <f t="shared" si="0"/>
        <v>5308.04</v>
      </c>
      <c r="G21" s="39">
        <v>2000</v>
      </c>
      <c r="H21" s="37"/>
      <c r="I21" s="45"/>
      <c r="J21" s="21"/>
    </row>
    <row r="22" spans="1:10" x14ac:dyDescent="0.25">
      <c r="A22" s="13" t="s">
        <v>49</v>
      </c>
      <c r="B22" s="55" t="s">
        <v>50</v>
      </c>
      <c r="C22" s="56"/>
      <c r="D22" s="57">
        <v>2950.22</v>
      </c>
      <c r="E22" s="58">
        <v>0</v>
      </c>
      <c r="F22" s="58">
        <f t="shared" si="0"/>
        <v>2950.22</v>
      </c>
      <c r="G22" s="59">
        <v>3000</v>
      </c>
      <c r="H22" s="59"/>
      <c r="I22" s="42"/>
      <c r="J22" s="12"/>
    </row>
    <row r="23" spans="1:10" ht="30" x14ac:dyDescent="0.25">
      <c r="A23" s="13"/>
      <c r="B23" s="8" t="s">
        <v>51</v>
      </c>
      <c r="C23" s="5"/>
      <c r="D23" s="50">
        <v>4171.38</v>
      </c>
      <c r="E23" s="6">
        <v>0</v>
      </c>
      <c r="F23" s="6">
        <f t="shared" si="0"/>
        <v>4171.38</v>
      </c>
      <c r="G23" s="35">
        <v>4000</v>
      </c>
      <c r="H23" s="35"/>
      <c r="I23" s="43" t="s">
        <v>52</v>
      </c>
      <c r="J23" s="14"/>
    </row>
    <row r="24" spans="1:10" x14ac:dyDescent="0.25">
      <c r="A24" s="13"/>
      <c r="B24" s="8" t="s">
        <v>53</v>
      </c>
      <c r="C24" s="5"/>
      <c r="D24" s="50">
        <v>0</v>
      </c>
      <c r="E24" s="6">
        <v>0</v>
      </c>
      <c r="F24" s="6">
        <v>0</v>
      </c>
      <c r="G24" s="35">
        <v>0</v>
      </c>
      <c r="H24" s="35"/>
      <c r="I24" s="43"/>
      <c r="J24" s="14"/>
    </row>
    <row r="25" spans="1:10" x14ac:dyDescent="0.25">
      <c r="A25" s="13"/>
      <c r="B25" s="8" t="s">
        <v>54</v>
      </c>
      <c r="C25" s="5"/>
      <c r="D25" s="50">
        <f>261.67+1251.7</f>
        <v>1513.3700000000001</v>
      </c>
      <c r="E25" s="6">
        <v>50</v>
      </c>
      <c r="F25" s="6">
        <f t="shared" si="0"/>
        <v>1563.3700000000001</v>
      </c>
      <c r="G25" s="35">
        <v>3000</v>
      </c>
      <c r="H25" s="35"/>
      <c r="I25" s="43"/>
      <c r="J25" s="14"/>
    </row>
    <row r="26" spans="1:10" x14ac:dyDescent="0.25">
      <c r="A26" s="13"/>
      <c r="B26" s="8" t="s">
        <v>55</v>
      </c>
      <c r="C26" s="5"/>
      <c r="D26" s="50">
        <v>0</v>
      </c>
      <c r="E26" s="6">
        <v>2000</v>
      </c>
      <c r="F26" s="6">
        <f t="shared" si="0"/>
        <v>2000</v>
      </c>
      <c r="G26" s="35">
        <v>1000</v>
      </c>
      <c r="H26" s="35"/>
      <c r="I26" s="43"/>
      <c r="J26" s="14"/>
    </row>
    <row r="27" spans="1:10" x14ac:dyDescent="0.25">
      <c r="A27" s="13"/>
      <c r="B27" s="8" t="s">
        <v>56</v>
      </c>
      <c r="C27" s="5"/>
      <c r="D27" s="50">
        <v>0</v>
      </c>
      <c r="E27" s="6">
        <v>0</v>
      </c>
      <c r="F27" s="6">
        <f t="shared" si="0"/>
        <v>0</v>
      </c>
      <c r="G27" s="35">
        <v>0</v>
      </c>
      <c r="H27" s="35"/>
      <c r="I27" s="43"/>
      <c r="J27" s="14"/>
    </row>
    <row r="28" spans="1:10" ht="15.75" thickBot="1" x14ac:dyDescent="0.3">
      <c r="A28" s="13"/>
      <c r="B28" s="62" t="s">
        <v>57</v>
      </c>
      <c r="C28" s="54"/>
      <c r="D28" s="63">
        <v>150.47999999999999</v>
      </c>
      <c r="E28" s="64">
        <v>0</v>
      </c>
      <c r="F28" s="64">
        <f t="shared" si="0"/>
        <v>150.47999999999999</v>
      </c>
      <c r="G28" s="66">
        <v>0</v>
      </c>
      <c r="H28" s="66"/>
      <c r="I28" s="44"/>
      <c r="J28" s="17"/>
    </row>
    <row r="29" spans="1:10" x14ac:dyDescent="0.25">
      <c r="A29" s="10" t="s">
        <v>58</v>
      </c>
      <c r="B29" s="26" t="s">
        <v>59</v>
      </c>
      <c r="C29" s="73"/>
      <c r="D29" s="49">
        <v>1050</v>
      </c>
      <c r="E29" s="11">
        <v>400</v>
      </c>
      <c r="F29" s="11">
        <f t="shared" si="0"/>
        <v>1450</v>
      </c>
      <c r="G29" s="34">
        <v>2950</v>
      </c>
      <c r="H29" s="34"/>
      <c r="I29" s="42"/>
      <c r="J29" s="12" t="s">
        <v>60</v>
      </c>
    </row>
    <row r="30" spans="1:10" ht="15.75" thickBot="1" x14ac:dyDescent="0.3">
      <c r="A30" s="15"/>
      <c r="B30" s="27" t="s">
        <v>61</v>
      </c>
      <c r="C30" s="61"/>
      <c r="D30" s="51">
        <v>0</v>
      </c>
      <c r="E30" s="16">
        <v>0</v>
      </c>
      <c r="F30" s="16">
        <f t="shared" si="0"/>
        <v>0</v>
      </c>
      <c r="G30" s="36">
        <v>0</v>
      </c>
      <c r="H30" s="36"/>
      <c r="I30" s="44" t="s">
        <v>62</v>
      </c>
      <c r="J30" s="17"/>
    </row>
    <row r="31" spans="1:10" ht="30.75" thickBot="1" x14ac:dyDescent="0.3">
      <c r="A31" s="13" t="s">
        <v>63</v>
      </c>
      <c r="B31" s="74" t="s">
        <v>64</v>
      </c>
      <c r="C31" s="75"/>
      <c r="D31" s="76">
        <v>680.57</v>
      </c>
      <c r="E31" s="77">
        <v>4395.97</v>
      </c>
      <c r="F31" s="77">
        <f t="shared" si="0"/>
        <v>5076.54</v>
      </c>
      <c r="G31" s="78">
        <v>3900</v>
      </c>
      <c r="H31" s="78"/>
      <c r="I31" s="44" t="s">
        <v>65</v>
      </c>
      <c r="J31" s="17"/>
    </row>
    <row r="32" spans="1:10" ht="30" x14ac:dyDescent="0.25">
      <c r="A32" s="10" t="s">
        <v>66</v>
      </c>
      <c r="B32" s="26" t="s">
        <v>67</v>
      </c>
      <c r="C32" s="73"/>
      <c r="D32" s="49">
        <v>0</v>
      </c>
      <c r="E32" s="11">
        <v>0</v>
      </c>
      <c r="F32" s="11">
        <f t="shared" si="0"/>
        <v>0</v>
      </c>
      <c r="G32" s="34">
        <v>1000</v>
      </c>
      <c r="H32" s="34"/>
      <c r="I32" s="42" t="s">
        <v>68</v>
      </c>
      <c r="J32" s="12"/>
    </row>
    <row r="33" spans="1:10" x14ac:dyDescent="0.25">
      <c r="A33" s="13"/>
      <c r="B33" s="8" t="s">
        <v>44</v>
      </c>
      <c r="C33" s="5"/>
      <c r="D33" s="50">
        <v>0</v>
      </c>
      <c r="E33" s="6">
        <v>1414.875</v>
      </c>
      <c r="F33" s="6">
        <f t="shared" si="0"/>
        <v>1414.875</v>
      </c>
      <c r="G33" s="35">
        <v>500</v>
      </c>
      <c r="H33" s="35"/>
      <c r="I33" s="43" t="s">
        <v>69</v>
      </c>
      <c r="J33" s="14"/>
    </row>
    <row r="34" spans="1:10" x14ac:dyDescent="0.25">
      <c r="A34" s="13"/>
      <c r="B34" s="8" t="s">
        <v>70</v>
      </c>
      <c r="C34" s="5"/>
      <c r="D34" s="50">
        <v>1220</v>
      </c>
      <c r="E34" s="6">
        <v>0</v>
      </c>
      <c r="F34" s="6">
        <f t="shared" si="0"/>
        <v>1220</v>
      </c>
      <c r="G34" s="35">
        <v>1000</v>
      </c>
      <c r="H34" s="35"/>
      <c r="I34" s="43"/>
      <c r="J34" s="14"/>
    </row>
    <row r="35" spans="1:10" ht="15.75" thickBot="1" x14ac:dyDescent="0.3">
      <c r="A35" s="15"/>
      <c r="B35" s="27" t="s">
        <v>71</v>
      </c>
      <c r="C35" s="61"/>
      <c r="D35" s="51">
        <v>2401.9</v>
      </c>
      <c r="E35" s="16">
        <v>0</v>
      </c>
      <c r="F35" s="16">
        <f t="shared" si="0"/>
        <v>2401.9</v>
      </c>
      <c r="G35" s="36">
        <v>0</v>
      </c>
      <c r="H35" s="36"/>
      <c r="I35" s="44" t="s">
        <v>72</v>
      </c>
      <c r="J35" s="17" t="s">
        <v>73</v>
      </c>
    </row>
    <row r="36" spans="1:10" x14ac:dyDescent="0.25">
      <c r="A36" s="13" t="s">
        <v>74</v>
      </c>
      <c r="B36" s="55" t="s">
        <v>75</v>
      </c>
      <c r="C36" s="56"/>
      <c r="D36" s="57">
        <v>0</v>
      </c>
      <c r="E36" s="58">
        <v>0</v>
      </c>
      <c r="F36" s="58">
        <f t="shared" si="0"/>
        <v>0</v>
      </c>
      <c r="G36" s="59">
        <v>0</v>
      </c>
      <c r="H36" s="59"/>
      <c r="I36" s="42"/>
      <c r="J36" s="12"/>
    </row>
    <row r="37" spans="1:10" x14ac:dyDescent="0.25">
      <c r="A37" s="13"/>
      <c r="B37" s="8" t="s">
        <v>76</v>
      </c>
      <c r="C37" s="5"/>
      <c r="D37" s="50">
        <v>4900.88</v>
      </c>
      <c r="E37" s="6">
        <v>80</v>
      </c>
      <c r="F37" s="6">
        <f>E37+D37</f>
        <v>4980.88</v>
      </c>
      <c r="G37" s="35">
        <v>0</v>
      </c>
      <c r="H37" s="35"/>
      <c r="I37" s="43"/>
      <c r="J37" s="14"/>
    </row>
    <row r="38" spans="1:10" x14ac:dyDescent="0.25">
      <c r="A38" s="13"/>
      <c r="B38" s="8" t="s">
        <v>77</v>
      </c>
      <c r="C38" s="5"/>
      <c r="D38" s="50">
        <v>4402.4799999999996</v>
      </c>
      <c r="E38" s="6">
        <v>250</v>
      </c>
      <c r="F38" s="6">
        <f t="shared" si="0"/>
        <v>4652.4799999999996</v>
      </c>
      <c r="G38" s="35">
        <v>2000</v>
      </c>
      <c r="H38" s="35"/>
      <c r="I38" s="43"/>
      <c r="J38" s="14" t="s">
        <v>119</v>
      </c>
    </row>
    <row r="39" spans="1:10" x14ac:dyDescent="0.25">
      <c r="A39" s="13"/>
      <c r="B39" s="8" t="s">
        <v>78</v>
      </c>
      <c r="C39" s="5"/>
      <c r="D39" s="50">
        <v>494</v>
      </c>
      <c r="E39" s="6">
        <v>1566.3700000000001</v>
      </c>
      <c r="F39" s="6">
        <f t="shared" si="0"/>
        <v>2060.37</v>
      </c>
      <c r="G39" s="35">
        <v>5000</v>
      </c>
      <c r="H39" s="35"/>
      <c r="I39" s="43"/>
      <c r="J39" s="14" t="s">
        <v>79</v>
      </c>
    </row>
    <row r="40" spans="1:10" ht="15.75" thickBot="1" x14ac:dyDescent="0.3">
      <c r="A40" s="13"/>
      <c r="B40" s="62" t="s">
        <v>80</v>
      </c>
      <c r="C40" s="54"/>
      <c r="D40" s="63">
        <v>7563.4</v>
      </c>
      <c r="E40" s="64">
        <v>7563.4</v>
      </c>
      <c r="F40" s="64">
        <f t="shared" si="0"/>
        <v>15126.8</v>
      </c>
      <c r="G40" s="66">
        <v>15130</v>
      </c>
      <c r="H40" s="36"/>
      <c r="I40" s="44"/>
      <c r="J40" s="17"/>
    </row>
    <row r="41" spans="1:10" x14ac:dyDescent="0.25">
      <c r="A41" s="10" t="s">
        <v>81</v>
      </c>
      <c r="B41" s="26" t="s">
        <v>82</v>
      </c>
      <c r="C41" s="73"/>
      <c r="D41" s="49">
        <v>900</v>
      </c>
      <c r="E41" s="11">
        <v>0</v>
      </c>
      <c r="F41" s="11">
        <f t="shared" si="0"/>
        <v>900</v>
      </c>
      <c r="G41" s="34">
        <v>500</v>
      </c>
      <c r="H41" s="34"/>
      <c r="I41" s="42"/>
      <c r="J41" s="12"/>
    </row>
    <row r="42" spans="1:10" x14ac:dyDescent="0.25">
      <c r="A42" s="13"/>
      <c r="B42" s="8" t="s">
        <v>83</v>
      </c>
      <c r="C42" s="5"/>
      <c r="D42" s="50">
        <v>410</v>
      </c>
      <c r="E42" s="6">
        <v>0</v>
      </c>
      <c r="F42" s="6">
        <f t="shared" si="0"/>
        <v>410</v>
      </c>
      <c r="G42" s="35">
        <v>325</v>
      </c>
      <c r="H42" s="35"/>
      <c r="I42" s="43"/>
      <c r="J42" s="14"/>
    </row>
    <row r="43" spans="1:10" x14ac:dyDescent="0.25">
      <c r="A43" s="13"/>
      <c r="B43" s="8" t="s">
        <v>84</v>
      </c>
      <c r="C43" s="5"/>
      <c r="D43" s="50">
        <v>107</v>
      </c>
      <c r="E43" s="6">
        <v>0</v>
      </c>
      <c r="F43" s="6">
        <f t="shared" si="0"/>
        <v>107</v>
      </c>
      <c r="G43" s="35">
        <v>850</v>
      </c>
      <c r="H43" s="35"/>
      <c r="I43" s="43"/>
      <c r="J43" s="14" t="s">
        <v>121</v>
      </c>
    </row>
    <row r="44" spans="1:10" x14ac:dyDescent="0.25">
      <c r="A44" s="13"/>
      <c r="B44" s="8" t="s">
        <v>85</v>
      </c>
      <c r="C44" s="5"/>
      <c r="D44" s="50">
        <v>0</v>
      </c>
      <c r="E44" s="6">
        <v>4000</v>
      </c>
      <c r="F44" s="6">
        <f t="shared" si="0"/>
        <v>4000</v>
      </c>
      <c r="G44" s="35">
        <v>0</v>
      </c>
      <c r="H44" s="35"/>
      <c r="I44" s="43"/>
      <c r="J44" s="14"/>
    </row>
    <row r="45" spans="1:10" ht="15.75" thickBot="1" x14ac:dyDescent="0.3">
      <c r="A45" s="15"/>
      <c r="B45" s="27" t="s">
        <v>86</v>
      </c>
      <c r="C45" s="61"/>
      <c r="D45" s="51">
        <v>1961.67</v>
      </c>
      <c r="E45" s="16">
        <v>50</v>
      </c>
      <c r="F45" s="16">
        <f t="shared" si="0"/>
        <v>2011.67</v>
      </c>
      <c r="G45" s="36">
        <v>0</v>
      </c>
      <c r="H45" s="36"/>
      <c r="I45" s="44"/>
      <c r="J45" s="17"/>
    </row>
    <row r="46" spans="1:10" x14ac:dyDescent="0.25">
      <c r="A46" s="13" t="s">
        <v>87</v>
      </c>
      <c r="B46" s="55" t="s">
        <v>88</v>
      </c>
      <c r="C46" s="56"/>
      <c r="D46" s="57">
        <v>3903.5</v>
      </c>
      <c r="E46" s="58">
        <v>1517.0729000000001</v>
      </c>
      <c r="F46" s="58">
        <f t="shared" si="0"/>
        <v>5420.5729000000001</v>
      </c>
      <c r="G46" s="59">
        <v>4700</v>
      </c>
      <c r="H46" s="34"/>
      <c r="I46" s="42" t="s">
        <v>89</v>
      </c>
      <c r="J46" s="12"/>
    </row>
    <row r="47" spans="1:10" x14ac:dyDescent="0.25">
      <c r="A47" s="13"/>
      <c r="B47" s="8" t="s">
        <v>123</v>
      </c>
      <c r="C47" s="5"/>
      <c r="D47" s="50">
        <v>0</v>
      </c>
      <c r="E47" s="6">
        <v>0</v>
      </c>
      <c r="F47" s="6">
        <f t="shared" si="0"/>
        <v>0</v>
      </c>
      <c r="G47" s="35">
        <v>2000</v>
      </c>
      <c r="H47" s="35"/>
      <c r="I47" s="43"/>
      <c r="J47" s="14"/>
    </row>
    <row r="48" spans="1:10" ht="30" x14ac:dyDescent="0.25">
      <c r="A48" s="13"/>
      <c r="B48" s="8" t="s">
        <v>90</v>
      </c>
      <c r="C48" s="5"/>
      <c r="D48" s="50">
        <v>18605.09</v>
      </c>
      <c r="E48" s="6">
        <v>25000</v>
      </c>
      <c r="F48" s="6">
        <f t="shared" si="0"/>
        <v>43605.09</v>
      </c>
      <c r="G48" s="35">
        <v>19500</v>
      </c>
      <c r="H48" s="35"/>
      <c r="I48" s="43" t="s">
        <v>91</v>
      </c>
      <c r="J48" s="14" t="s">
        <v>92</v>
      </c>
    </row>
    <row r="49" spans="1:10" x14ac:dyDescent="0.25">
      <c r="A49" s="13"/>
      <c r="B49" s="8" t="s">
        <v>93</v>
      </c>
      <c r="C49" s="5"/>
      <c r="D49" s="50">
        <v>0</v>
      </c>
      <c r="E49" s="6">
        <v>0</v>
      </c>
      <c r="F49" s="6">
        <f t="shared" si="0"/>
        <v>0</v>
      </c>
      <c r="G49" s="35">
        <v>600</v>
      </c>
      <c r="H49" s="35"/>
      <c r="I49" s="43"/>
      <c r="J49" s="14"/>
    </row>
    <row r="50" spans="1:10" ht="15.75" thickBot="1" x14ac:dyDescent="0.3">
      <c r="A50" s="13"/>
      <c r="B50" s="62" t="s">
        <v>94</v>
      </c>
      <c r="C50" s="54"/>
      <c r="D50" s="63">
        <v>3971</v>
      </c>
      <c r="E50" s="64">
        <v>0</v>
      </c>
      <c r="F50" s="64">
        <f t="shared" si="0"/>
        <v>3971</v>
      </c>
      <c r="G50" s="66">
        <v>5000</v>
      </c>
      <c r="H50" s="36"/>
      <c r="I50" s="44"/>
      <c r="J50" s="17"/>
    </row>
    <row r="51" spans="1:10" x14ac:dyDescent="0.25">
      <c r="A51" s="10" t="s">
        <v>95</v>
      </c>
      <c r="B51" s="26" t="s">
        <v>96</v>
      </c>
      <c r="C51" s="73"/>
      <c r="D51" s="49">
        <v>61.57</v>
      </c>
      <c r="E51" s="11">
        <v>0</v>
      </c>
      <c r="F51" s="11">
        <f t="shared" si="0"/>
        <v>61.57</v>
      </c>
      <c r="G51" s="34">
        <v>1000</v>
      </c>
      <c r="H51" s="34"/>
      <c r="I51" s="42"/>
      <c r="J51" s="12"/>
    </row>
    <row r="52" spans="1:10" ht="15.75" thickBot="1" x14ac:dyDescent="0.3">
      <c r="A52" s="15"/>
      <c r="B52" s="27" t="s">
        <v>97</v>
      </c>
      <c r="C52" s="61"/>
      <c r="D52" s="51">
        <v>762</v>
      </c>
      <c r="E52" s="16">
        <v>400</v>
      </c>
      <c r="F52" s="16">
        <f t="shared" si="0"/>
        <v>1162</v>
      </c>
      <c r="G52" s="36">
        <v>800</v>
      </c>
      <c r="H52" s="36"/>
      <c r="I52" s="44"/>
      <c r="J52" s="17"/>
    </row>
    <row r="53" spans="1:10" x14ac:dyDescent="0.25">
      <c r="A53" s="13" t="s">
        <v>98</v>
      </c>
      <c r="B53" s="55" t="s">
        <v>99</v>
      </c>
      <c r="C53" s="56"/>
      <c r="D53" s="57">
        <v>54826.39</v>
      </c>
      <c r="E53" s="58">
        <v>60586.749999999993</v>
      </c>
      <c r="F53" s="58">
        <f t="shared" si="0"/>
        <v>115413.13999999998</v>
      </c>
      <c r="G53" s="59">
        <v>100000</v>
      </c>
      <c r="H53" s="34"/>
      <c r="I53" s="42" t="s">
        <v>100</v>
      </c>
      <c r="J53" s="12"/>
    </row>
    <row r="54" spans="1:10" x14ac:dyDescent="0.25">
      <c r="A54" s="13"/>
      <c r="B54" s="8" t="s">
        <v>101</v>
      </c>
      <c r="C54" s="5"/>
      <c r="D54" s="50">
        <f>419.99+234</f>
        <v>653.99</v>
      </c>
      <c r="E54" s="6">
        <v>1000</v>
      </c>
      <c r="F54" s="6">
        <f>E54+D54</f>
        <v>1653.99</v>
      </c>
      <c r="G54" s="41">
        <v>5000</v>
      </c>
      <c r="H54" s="35"/>
      <c r="I54" s="43"/>
      <c r="J54" s="14"/>
    </row>
    <row r="55" spans="1:10" ht="15.75" thickBot="1" x14ac:dyDescent="0.3">
      <c r="A55" s="15"/>
      <c r="B55" s="27" t="s">
        <v>102</v>
      </c>
      <c r="C55" s="5"/>
      <c r="D55" s="51">
        <v>344.6</v>
      </c>
      <c r="E55" s="16">
        <v>148</v>
      </c>
      <c r="F55" s="16">
        <f t="shared" si="0"/>
        <v>492.6</v>
      </c>
      <c r="G55" s="36">
        <v>1400</v>
      </c>
      <c r="H55" s="36"/>
      <c r="I55" s="44"/>
      <c r="J55" s="17"/>
    </row>
    <row r="56" spans="1:10" ht="15.75" thickBot="1" x14ac:dyDescent="0.3">
      <c r="A56" s="18" t="s">
        <v>103</v>
      </c>
      <c r="B56" s="69" t="s">
        <v>104</v>
      </c>
      <c r="C56" s="54"/>
      <c r="D56" s="70">
        <v>4350</v>
      </c>
      <c r="E56" s="71">
        <v>2136.5</v>
      </c>
      <c r="F56" s="71">
        <f t="shared" si="0"/>
        <v>6486.5</v>
      </c>
      <c r="G56" s="72">
        <v>0</v>
      </c>
      <c r="H56" s="72"/>
      <c r="I56" s="45" t="s">
        <v>105</v>
      </c>
      <c r="J56" s="21"/>
    </row>
    <row r="57" spans="1:10" ht="15.75" thickBot="1" x14ac:dyDescent="0.3">
      <c r="A57" s="68" t="s">
        <v>106</v>
      </c>
      <c r="B57" s="68" t="s">
        <v>106</v>
      </c>
      <c r="C57" s="67"/>
      <c r="D57" s="52">
        <v>0</v>
      </c>
      <c r="E57" s="19">
        <v>0</v>
      </c>
      <c r="F57" s="19">
        <v>0</v>
      </c>
      <c r="G57" s="38">
        <v>13993.57</v>
      </c>
      <c r="H57" s="37"/>
      <c r="I57" s="45"/>
      <c r="J57" s="21"/>
    </row>
    <row r="58" spans="1:10" ht="30" x14ac:dyDescent="0.25">
      <c r="A58" s="10" t="s">
        <v>36</v>
      </c>
      <c r="B58" s="55" t="s">
        <v>37</v>
      </c>
      <c r="C58" s="56"/>
      <c r="D58" s="57">
        <v>148.5</v>
      </c>
      <c r="E58" s="58">
        <v>200</v>
      </c>
      <c r="F58" s="58">
        <f t="shared" ref="F58:F62" si="1">E58+D58</f>
        <v>348.5</v>
      </c>
      <c r="G58" s="59">
        <v>750</v>
      </c>
      <c r="H58" s="59"/>
      <c r="I58" s="42" t="s">
        <v>124</v>
      </c>
      <c r="J58" s="12"/>
    </row>
    <row r="59" spans="1:10" x14ac:dyDescent="0.25">
      <c r="A59" s="13"/>
      <c r="B59" s="8" t="s">
        <v>38</v>
      </c>
      <c r="C59" s="5"/>
      <c r="D59" s="50">
        <v>0</v>
      </c>
      <c r="E59" s="6">
        <v>100</v>
      </c>
      <c r="F59" s="6">
        <f t="shared" si="1"/>
        <v>100</v>
      </c>
      <c r="G59" s="40"/>
      <c r="H59" s="35"/>
      <c r="I59" s="43"/>
      <c r="J59" s="14" t="s">
        <v>39</v>
      </c>
    </row>
    <row r="60" spans="1:10" x14ac:dyDescent="0.25">
      <c r="A60" s="13"/>
      <c r="B60" s="8" t="s">
        <v>40</v>
      </c>
      <c r="C60" s="5"/>
      <c r="D60" s="50">
        <v>0</v>
      </c>
      <c r="E60" s="6">
        <v>4000</v>
      </c>
      <c r="F60" s="6">
        <f t="shared" si="1"/>
        <v>4000</v>
      </c>
      <c r="G60" s="40"/>
      <c r="H60" s="35"/>
      <c r="I60" s="43"/>
      <c r="J60" s="14"/>
    </row>
    <row r="61" spans="1:10" ht="30" x14ac:dyDescent="0.25">
      <c r="A61" s="13"/>
      <c r="B61" s="8" t="s">
        <v>41</v>
      </c>
      <c r="C61" s="5"/>
      <c r="D61" s="50">
        <v>0</v>
      </c>
      <c r="E61" s="6">
        <v>0</v>
      </c>
      <c r="F61" s="6">
        <f t="shared" si="1"/>
        <v>0</v>
      </c>
      <c r="G61" s="40"/>
      <c r="H61" s="35"/>
      <c r="I61" s="43" t="s">
        <v>42</v>
      </c>
      <c r="J61" s="14"/>
    </row>
    <row r="62" spans="1:10" ht="15.75" thickBot="1" x14ac:dyDescent="0.3">
      <c r="A62" s="13"/>
      <c r="B62" s="62" t="s">
        <v>43</v>
      </c>
      <c r="C62" s="54"/>
      <c r="D62" s="63">
        <v>4000</v>
      </c>
      <c r="E62" s="64">
        <v>0</v>
      </c>
      <c r="F62" s="64">
        <f t="shared" si="1"/>
        <v>4000</v>
      </c>
      <c r="G62" s="65"/>
      <c r="H62" s="66"/>
      <c r="I62" s="43"/>
      <c r="J62" s="14"/>
    </row>
    <row r="63" spans="1:10" ht="15.75" thickBot="1" x14ac:dyDescent="0.3">
      <c r="A63" s="18" t="s">
        <v>107</v>
      </c>
      <c r="B63" s="28" t="s">
        <v>107</v>
      </c>
      <c r="C63" s="67"/>
      <c r="D63" s="52">
        <v>1200.8800000000001</v>
      </c>
      <c r="E63" s="19">
        <v>2000</v>
      </c>
      <c r="F63" s="19">
        <f t="shared" si="0"/>
        <v>3200.88</v>
      </c>
      <c r="G63" s="37">
        <v>5742</v>
      </c>
      <c r="H63" s="37"/>
      <c r="I63" s="45"/>
      <c r="J63" s="21"/>
    </row>
    <row r="64" spans="1:10" s="3" customFormat="1" x14ac:dyDescent="0.25">
      <c r="A64" s="3" t="s">
        <v>3</v>
      </c>
      <c r="D64" s="4">
        <f t="shared" ref="D64:G64" si="2">SUM(D5:D63)</f>
        <v>150397.94000000003</v>
      </c>
      <c r="E64" s="4">
        <f t="shared" si="2"/>
        <v>124533.79429999999</v>
      </c>
      <c r="F64" s="4">
        <f t="shared" si="2"/>
        <v>272795.23430000001</v>
      </c>
      <c r="G64" s="4">
        <f t="shared" si="2"/>
        <v>228810.57</v>
      </c>
      <c r="H64" s="4"/>
      <c r="I64" s="9"/>
      <c r="J64" s="9"/>
    </row>
    <row r="65" spans="1:7" x14ac:dyDescent="0.25">
      <c r="G65" s="1" t="s">
        <v>136</v>
      </c>
    </row>
    <row r="68" spans="1:7" x14ac:dyDescent="0.25">
      <c r="A68" s="47" t="s">
        <v>125</v>
      </c>
      <c r="B68" s="5"/>
      <c r="C68" s="5" t="s">
        <v>0</v>
      </c>
      <c r="D68" s="5" t="s">
        <v>127</v>
      </c>
      <c r="E68" s="5" t="s">
        <v>109</v>
      </c>
      <c r="F68" s="5" t="s">
        <v>110</v>
      </c>
    </row>
    <row r="69" spans="1:7" x14ac:dyDescent="0.25">
      <c r="A69" s="5" t="s">
        <v>49</v>
      </c>
      <c r="B69" s="5" t="s">
        <v>111</v>
      </c>
      <c r="C69" s="5"/>
      <c r="D69" s="6">
        <v>500</v>
      </c>
      <c r="E69" s="6">
        <v>300</v>
      </c>
      <c r="F69" s="5"/>
    </row>
    <row r="70" spans="1:7" x14ac:dyDescent="0.25">
      <c r="A70" s="5"/>
      <c r="B70" s="5" t="s">
        <v>54</v>
      </c>
      <c r="C70" s="5"/>
      <c r="D70" s="6">
        <v>5500</v>
      </c>
      <c r="E70" s="6">
        <v>6000</v>
      </c>
      <c r="F70" s="5"/>
    </row>
    <row r="71" spans="1:7" x14ac:dyDescent="0.25">
      <c r="A71" s="5"/>
      <c r="B71" s="5" t="s">
        <v>112</v>
      </c>
      <c r="C71" s="5"/>
      <c r="D71" s="6">
        <v>0</v>
      </c>
      <c r="E71" s="6">
        <v>1600</v>
      </c>
      <c r="F71" s="5"/>
    </row>
    <row r="72" spans="1:7" x14ac:dyDescent="0.25">
      <c r="A72" s="5"/>
      <c r="B72" s="5" t="s">
        <v>113</v>
      </c>
      <c r="C72" s="5"/>
      <c r="D72" s="6">
        <v>0</v>
      </c>
      <c r="E72" s="6">
        <v>0</v>
      </c>
      <c r="F72" s="5"/>
    </row>
    <row r="73" spans="1:7" x14ac:dyDescent="0.25">
      <c r="A73" s="5"/>
      <c r="B73" s="5" t="s">
        <v>114</v>
      </c>
      <c r="C73" s="5"/>
      <c r="D73" s="6">
        <v>0</v>
      </c>
      <c r="E73" s="6">
        <v>300</v>
      </c>
      <c r="F73" s="5"/>
    </row>
    <row r="74" spans="1:7" x14ac:dyDescent="0.25">
      <c r="A74" s="5" t="s">
        <v>27</v>
      </c>
      <c r="B74" s="5" t="s">
        <v>27</v>
      </c>
      <c r="C74" s="5"/>
      <c r="D74" s="6">
        <v>2000</v>
      </c>
      <c r="E74" s="6">
        <v>1900</v>
      </c>
      <c r="F74" s="5"/>
    </row>
    <row r="75" spans="1:7" x14ac:dyDescent="0.25">
      <c r="A75" s="5" t="s">
        <v>115</v>
      </c>
      <c r="B75" s="5" t="s">
        <v>116</v>
      </c>
      <c r="C75" s="5"/>
      <c r="D75" s="6">
        <v>873.48</v>
      </c>
      <c r="E75" s="6">
        <f>D75*1.05</f>
        <v>917.15400000000011</v>
      </c>
      <c r="F75" s="5"/>
    </row>
    <row r="76" spans="1:7" x14ac:dyDescent="0.25">
      <c r="A76" s="5" t="s">
        <v>63</v>
      </c>
      <c r="B76" s="5" t="s">
        <v>120</v>
      </c>
      <c r="C76" s="5"/>
      <c r="D76" s="6">
        <v>80</v>
      </c>
      <c r="E76" s="6">
        <v>80</v>
      </c>
      <c r="F76" s="5"/>
    </row>
    <row r="77" spans="1:7" x14ac:dyDescent="0.25">
      <c r="A77" s="5" t="s">
        <v>117</v>
      </c>
      <c r="B77" s="5" t="s">
        <v>118</v>
      </c>
      <c r="C77" s="5"/>
      <c r="D77" s="6">
        <v>950</v>
      </c>
      <c r="E77" s="6">
        <v>500</v>
      </c>
      <c r="F77" s="5"/>
    </row>
    <row r="78" spans="1:7" x14ac:dyDescent="0.25">
      <c r="A78" s="5" t="s">
        <v>3</v>
      </c>
      <c r="B78" s="5"/>
      <c r="C78" s="5"/>
      <c r="D78" s="6">
        <f>SUM(D69:D77)</f>
        <v>9903.48</v>
      </c>
      <c r="E78" s="53">
        <f>SUM(E69:E77)</f>
        <v>11597.154</v>
      </c>
      <c r="F78"/>
    </row>
  </sheetData>
  <pageMargins left="0.7" right="0.7" top="0.75" bottom="0.75" header="0.3" footer="0.3"/>
  <pageSetup paperSize="8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47a74-266a-468c-be17-752aa3114912">
      <Terms xmlns="http://schemas.microsoft.com/office/infopath/2007/PartnerControls"/>
    </lcf76f155ced4ddcb4097134ff3c332f>
    <_Flow_SignoffStatus xmlns="e5a47a74-266a-468c-be17-752aa3114912" xsi:nil="true"/>
    <TaxCatchAll xmlns="dc8950ec-eaaa-434f-8032-b94bc895c3c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5873A7320C644B5E485C27DBDF23E" ma:contentTypeVersion="19" ma:contentTypeDescription="Create a new document." ma:contentTypeScope="" ma:versionID="fb8e5450cab73e5edbf8f82b7f782187">
  <xsd:schema xmlns:xsd="http://www.w3.org/2001/XMLSchema" xmlns:xs="http://www.w3.org/2001/XMLSchema" xmlns:p="http://schemas.microsoft.com/office/2006/metadata/properties" xmlns:ns2="e5a47a74-266a-468c-be17-752aa3114912" xmlns:ns3="dc8950ec-eaaa-434f-8032-b94bc895c3c5" targetNamespace="http://schemas.microsoft.com/office/2006/metadata/properties" ma:root="true" ma:fieldsID="e1babe42ef95fb7482228e93ec9386d0" ns2:_="" ns3:_="">
    <xsd:import namespace="e5a47a74-266a-468c-be17-752aa3114912"/>
    <xsd:import namespace="dc8950ec-eaaa-434f-8032-b94bc895c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47a74-266a-468c-be17-752aa3114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463a7df-b1ef-401d-b469-035bb01ae5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950ec-eaaa-434f-8032-b94bc895c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990e0a-d63c-4579-bf2d-b5dac271fe64}" ma:internalName="TaxCatchAll" ma:showField="CatchAllData" ma:web="dc8950ec-eaaa-434f-8032-b94bc895c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C853C-4209-4144-95A9-6132C9FD5B89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dc8950ec-eaaa-434f-8032-b94bc895c3c5"/>
    <ds:schemaRef ds:uri="e5a47a74-266a-468c-be17-752aa3114912"/>
  </ds:schemaRefs>
</ds:datastoreItem>
</file>

<file path=customXml/itemProps2.xml><?xml version="1.0" encoding="utf-8"?>
<ds:datastoreItem xmlns:ds="http://schemas.openxmlformats.org/officeDocument/2006/customXml" ds:itemID="{71E37C9F-5BF7-4D0F-B356-404EF8486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47a74-266a-468c-be17-752aa3114912"/>
    <ds:schemaRef ds:uri="dc8950ec-eaaa-434f-8032-b94bc895c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68043-A9C7-4FF7-88DD-FC643B382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Outgoings</vt:lpstr>
      <vt:lpstr>Income</vt:lpstr>
      <vt:lpstr>Edge Budget Heads Ext YTD 2324</vt:lpstr>
      <vt:lpstr>Sheet1</vt:lpstr>
      <vt:lpstr>Salaries</vt:lpstr>
      <vt:lpstr>Outgoings sense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Assistant Clerk  - Walmer Parish Council</dc:creator>
  <cp:keywords/>
  <dc:description/>
  <cp:lastModifiedBy>Clerk - Walmer Town Council</cp:lastModifiedBy>
  <cp:revision/>
  <cp:lastPrinted>2025-01-08T15:39:09Z</cp:lastPrinted>
  <dcterms:created xsi:type="dcterms:W3CDTF">2022-10-26T15:25:07Z</dcterms:created>
  <dcterms:modified xsi:type="dcterms:W3CDTF">2025-07-16T14:53:25Z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0x0101003125873A7320C644B5E485C27DBDF23E</vt:lpwstr>
  </property>
  <property fmtid="{D5CDD505-2E9C-101B-9397-08002B2CF9AE}" pid="3" name="MediaServiceImageTags">
    <vt:lpwstr/>
  </property>
</Properties>
</file>